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lwelzijnsverbond-my.sharepoint.com/personal/steven_delooze_vlaamswelzijnsverbond_be/Documents/Bestanden Connect and Work/Medewerker/2026 Steven/Barema's/PC 330 CAR/"/>
    </mc:Choice>
  </mc:AlternateContent>
  <xr:revisionPtr revIDLastSave="55" documentId="8_{80868E76-E1F7-404C-BFD6-10D495991DB9}" xr6:coauthVersionLast="47" xr6:coauthVersionMax="47" xr10:uidLastSave="{175891C0-FB44-478C-AA2B-AA9C53E54809}"/>
  <bookViews>
    <workbookView xWindow="-28920" yWindow="-7215" windowWidth="29040" windowHeight="15720" xr2:uid="{00000000-000D-0000-FFFF-FFFF00000000}"/>
  </bookViews>
  <sheets>
    <sheet name="Barema adviserend arts" sheetId="1" r:id="rId1"/>
  </sheets>
  <definedNames>
    <definedName name="_xlnm.Print_Area" localSheetId="0">'Barema adviserend arts'!$A$1:$AS$22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U22" i="1" l="1"/>
  <c r="AU21" i="1"/>
  <c r="AU20" i="1"/>
  <c r="AU19" i="1"/>
  <c r="AU18" i="1"/>
  <c r="AU17" i="1"/>
  <c r="AU16" i="1"/>
  <c r="AU15" i="1"/>
  <c r="AU14" i="1"/>
  <c r="AR22" i="1"/>
  <c r="AR21" i="1"/>
  <c r="AR20" i="1"/>
  <c r="AR19" i="1"/>
  <c r="AR18" i="1"/>
  <c r="AR17" i="1"/>
  <c r="AR16" i="1"/>
  <c r="AR15" i="1"/>
  <c r="AR14" i="1"/>
  <c r="AS22" i="1"/>
  <c r="AS21" i="1"/>
  <c r="AS20" i="1"/>
  <c r="AS19" i="1"/>
  <c r="AS18" i="1"/>
  <c r="AS17" i="1"/>
  <c r="AS16" i="1"/>
  <c r="AS15" i="1"/>
  <c r="AS14" i="1"/>
  <c r="AS11" i="1"/>
  <c r="AS10" i="1"/>
  <c r="K14" i="1"/>
  <c r="R14" i="1"/>
  <c r="AN14" i="1"/>
  <c r="AP14" i="1"/>
  <c r="K22" i="1"/>
  <c r="R22" i="1"/>
  <c r="AP22" i="1"/>
  <c r="K21" i="1"/>
  <c r="R21" i="1"/>
  <c r="AP21" i="1"/>
  <c r="K20" i="1"/>
  <c r="R20" i="1"/>
  <c r="AP20" i="1"/>
  <c r="K19" i="1"/>
  <c r="R19" i="1"/>
  <c r="AP19" i="1"/>
  <c r="K18" i="1"/>
  <c r="R18" i="1"/>
  <c r="AP18" i="1"/>
  <c r="K17" i="1"/>
  <c r="R17" i="1"/>
  <c r="AP17" i="1"/>
  <c r="K16" i="1"/>
  <c r="R16" i="1"/>
  <c r="AP16" i="1"/>
  <c r="K15" i="1"/>
  <c r="R15" i="1"/>
  <c r="AP15" i="1"/>
  <c r="AQ22" i="1"/>
  <c r="AQ21" i="1"/>
  <c r="AQ17" i="1"/>
  <c r="AQ16" i="1"/>
  <c r="AQ15" i="1"/>
  <c r="AQ14" i="1"/>
  <c r="AQ20" i="1"/>
  <c r="AQ19" i="1"/>
  <c r="AQ18" i="1"/>
  <c r="AQ11" i="1"/>
  <c r="AQ10" i="1"/>
  <c r="AO11" i="1"/>
  <c r="AO10" i="1"/>
  <c r="AM11" i="1"/>
  <c r="AM10" i="1"/>
  <c r="AK11" i="1"/>
  <c r="AK10" i="1"/>
  <c r="AI11" i="1"/>
  <c r="AI10" i="1"/>
  <c r="AG11" i="1"/>
  <c r="AG10" i="1"/>
  <c r="AE11" i="1"/>
  <c r="AE10" i="1"/>
  <c r="AC11" i="1"/>
  <c r="AC10" i="1"/>
  <c r="AA11" i="1"/>
  <c r="AA10" i="1"/>
  <c r="W11" i="1"/>
  <c r="W10" i="1"/>
  <c r="Y10" i="1"/>
  <c r="Y11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14" i="1"/>
  <c r="N14" i="1"/>
  <c r="AL14" i="1"/>
  <c r="AL20" i="1"/>
  <c r="AN20" i="1"/>
  <c r="AL19" i="1"/>
  <c r="AM19" i="1"/>
  <c r="AN19" i="1"/>
  <c r="AL16" i="1"/>
  <c r="AM16" i="1"/>
  <c r="AN16" i="1"/>
  <c r="AL15" i="1"/>
  <c r="AM15" i="1"/>
  <c r="AN15" i="1"/>
  <c r="AM14" i="1"/>
  <c r="AM20" i="1"/>
  <c r="AH14" i="1"/>
  <c r="AI14" i="1"/>
  <c r="AJ14" i="1"/>
  <c r="AH20" i="1"/>
  <c r="AI20" i="1"/>
  <c r="AJ20" i="1"/>
  <c r="AH19" i="1"/>
  <c r="AI19" i="1"/>
  <c r="AJ19" i="1"/>
  <c r="AH16" i="1"/>
  <c r="AI16" i="1"/>
  <c r="AJ16" i="1"/>
  <c r="AH15" i="1"/>
  <c r="AI15" i="1"/>
  <c r="AJ15" i="1"/>
  <c r="AD20" i="1"/>
  <c r="AE20" i="1"/>
  <c r="AF20" i="1"/>
  <c r="AD19" i="1"/>
  <c r="AE19" i="1"/>
  <c r="AF19" i="1"/>
  <c r="AD14" i="1"/>
  <c r="AE14" i="1"/>
  <c r="AF14" i="1"/>
  <c r="AD16" i="1"/>
  <c r="AE16" i="1"/>
  <c r="AF16" i="1"/>
  <c r="AD15" i="1"/>
  <c r="AE15" i="1"/>
  <c r="AF15" i="1"/>
  <c r="AB20" i="1"/>
  <c r="Z20" i="1"/>
  <c r="AA20" i="1"/>
  <c r="V20" i="1"/>
  <c r="W20" i="1"/>
  <c r="X20" i="1"/>
  <c r="Y20" i="1"/>
  <c r="AB19" i="1"/>
  <c r="Z19" i="1"/>
  <c r="AA19" i="1"/>
  <c r="X19" i="1"/>
  <c r="Y19" i="1"/>
  <c r="V19" i="1"/>
  <c r="W19" i="1"/>
  <c r="AB16" i="1"/>
  <c r="Z16" i="1"/>
  <c r="AA16" i="1"/>
  <c r="V16" i="1"/>
  <c r="W16" i="1"/>
  <c r="X16" i="1"/>
  <c r="Y16" i="1"/>
  <c r="L19" i="1"/>
  <c r="L20" i="1"/>
  <c r="AB14" i="1"/>
  <c r="Z14" i="1"/>
  <c r="AA14" i="1"/>
  <c r="X14" i="1"/>
  <c r="Y14" i="1"/>
  <c r="V14" i="1"/>
  <c r="W14" i="1"/>
  <c r="AB15" i="1"/>
  <c r="Z15" i="1"/>
  <c r="AA15" i="1"/>
  <c r="V15" i="1"/>
  <c r="W15" i="1"/>
  <c r="X15" i="1"/>
  <c r="Y15" i="1"/>
  <c r="S14" i="1"/>
  <c r="T14" i="1"/>
  <c r="U14" i="1"/>
  <c r="S20" i="1"/>
  <c r="T20" i="1"/>
  <c r="U20" i="1"/>
  <c r="S19" i="1"/>
  <c r="T19" i="1"/>
  <c r="U19" i="1"/>
  <c r="S16" i="1"/>
  <c r="T16" i="1"/>
  <c r="U16" i="1"/>
  <c r="L14" i="1"/>
  <c r="S15" i="1"/>
  <c r="T15" i="1"/>
  <c r="U15" i="1"/>
  <c r="L15" i="1"/>
  <c r="L16" i="1"/>
  <c r="L22" i="1"/>
  <c r="L18" i="1"/>
  <c r="L17" i="1"/>
  <c r="L21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22" i="1"/>
  <c r="J22" i="1"/>
  <c r="I14" i="1"/>
  <c r="J14" i="1"/>
  <c r="AO15" i="1"/>
  <c r="AL21" i="1"/>
  <c r="AN21" i="1"/>
  <c r="AO16" i="1"/>
  <c r="AL17" i="1"/>
  <c r="AN17" i="1"/>
  <c r="AO19" i="1"/>
  <c r="AL18" i="1"/>
  <c r="AM18" i="1"/>
  <c r="AN18" i="1"/>
  <c r="AO20" i="1"/>
  <c r="AL22" i="1"/>
  <c r="AN22" i="1"/>
  <c r="AO14" i="1"/>
  <c r="AM22" i="1"/>
  <c r="AM21" i="1"/>
  <c r="AM17" i="1"/>
  <c r="AH21" i="1"/>
  <c r="AJ21" i="1"/>
  <c r="AK15" i="1"/>
  <c r="AH18" i="1"/>
  <c r="AI18" i="1"/>
  <c r="AJ18" i="1"/>
  <c r="AH22" i="1"/>
  <c r="AI22" i="1"/>
  <c r="AJ22" i="1"/>
  <c r="AK20" i="1"/>
  <c r="AH17" i="1"/>
  <c r="AI17" i="1"/>
  <c r="AJ17" i="1"/>
  <c r="AK16" i="1"/>
  <c r="AK14" i="1"/>
  <c r="AK19" i="1"/>
  <c r="AI21" i="1"/>
  <c r="AD17" i="1"/>
  <c r="AE17" i="1"/>
  <c r="AF17" i="1"/>
  <c r="AD18" i="1"/>
  <c r="AE18" i="1"/>
  <c r="AF18" i="1"/>
  <c r="AG14" i="1"/>
  <c r="AD21" i="1"/>
  <c r="AE21" i="1"/>
  <c r="AF21" i="1"/>
  <c r="AG15" i="1"/>
  <c r="AG16" i="1"/>
  <c r="AG19" i="1"/>
  <c r="AD22" i="1"/>
  <c r="AE22" i="1"/>
  <c r="AF22" i="1"/>
  <c r="AG20" i="1"/>
  <c r="AC14" i="1"/>
  <c r="AB18" i="1"/>
  <c r="Z18" i="1"/>
  <c r="AA18" i="1"/>
  <c r="V18" i="1"/>
  <c r="W18" i="1"/>
  <c r="X18" i="1"/>
  <c r="Y18" i="1"/>
  <c r="AB22" i="1"/>
  <c r="Z22" i="1"/>
  <c r="AA22" i="1"/>
  <c r="X22" i="1"/>
  <c r="Y22" i="1"/>
  <c r="V22" i="1"/>
  <c r="W22" i="1"/>
  <c r="AC19" i="1"/>
  <c r="AB21" i="1"/>
  <c r="Z21" i="1"/>
  <c r="AA21" i="1"/>
  <c r="V21" i="1"/>
  <c r="W21" i="1"/>
  <c r="X21" i="1"/>
  <c r="Y21" i="1"/>
  <c r="AC15" i="1"/>
  <c r="AB17" i="1"/>
  <c r="Z17" i="1"/>
  <c r="AA17" i="1"/>
  <c r="X17" i="1"/>
  <c r="Y17" i="1"/>
  <c r="V17" i="1"/>
  <c r="W17" i="1"/>
  <c r="AC16" i="1"/>
  <c r="AC20" i="1"/>
  <c r="S17" i="1"/>
  <c r="T17" i="1"/>
  <c r="U17" i="1"/>
  <c r="S21" i="1"/>
  <c r="T21" i="1"/>
  <c r="U21" i="1"/>
  <c r="S22" i="1"/>
  <c r="T22" i="1"/>
  <c r="U22" i="1"/>
  <c r="S18" i="1"/>
  <c r="T18" i="1"/>
  <c r="U18" i="1"/>
  <c r="G15" i="1"/>
  <c r="H15" i="1"/>
  <c r="E15" i="1"/>
  <c r="C15" i="1"/>
  <c r="F15" i="1"/>
  <c r="D15" i="1"/>
  <c r="F16" i="1"/>
  <c r="D16" i="1"/>
  <c r="G16" i="1"/>
  <c r="H16" i="1"/>
  <c r="E16" i="1"/>
  <c r="C16" i="1"/>
  <c r="G19" i="1"/>
  <c r="H19" i="1"/>
  <c r="E19" i="1"/>
  <c r="C19" i="1"/>
  <c r="F19" i="1"/>
  <c r="D19" i="1"/>
  <c r="F20" i="1"/>
  <c r="D20" i="1"/>
  <c r="G20" i="1"/>
  <c r="H20" i="1"/>
  <c r="E20" i="1"/>
  <c r="C20" i="1"/>
  <c r="F14" i="1"/>
  <c r="D14" i="1"/>
  <c r="G14" i="1"/>
  <c r="H14" i="1"/>
  <c r="E14" i="1"/>
  <c r="C14" i="1"/>
  <c r="G17" i="1"/>
  <c r="H17" i="1"/>
  <c r="E17" i="1"/>
  <c r="C17" i="1"/>
  <c r="F17" i="1"/>
  <c r="D17" i="1"/>
  <c r="F18" i="1"/>
  <c r="D18" i="1"/>
  <c r="G18" i="1"/>
  <c r="H18" i="1"/>
  <c r="E18" i="1"/>
  <c r="C18" i="1"/>
  <c r="G21" i="1"/>
  <c r="H21" i="1"/>
  <c r="E21" i="1"/>
  <c r="C21" i="1"/>
  <c r="F21" i="1"/>
  <c r="D21" i="1"/>
  <c r="F22" i="1"/>
  <c r="D22" i="1"/>
  <c r="G22" i="1"/>
  <c r="H22" i="1"/>
  <c r="E22" i="1"/>
  <c r="C22" i="1"/>
  <c r="AO18" i="1"/>
  <c r="AO17" i="1"/>
  <c r="AO22" i="1"/>
  <c r="AO21" i="1"/>
  <c r="AK17" i="1"/>
  <c r="AK18" i="1"/>
  <c r="AK22" i="1"/>
  <c r="AK21" i="1"/>
  <c r="AG22" i="1"/>
  <c r="AG18" i="1"/>
  <c r="AG21" i="1"/>
  <c r="AG17" i="1"/>
  <c r="AC22" i="1"/>
  <c r="AC21" i="1"/>
  <c r="AC17" i="1"/>
  <c r="AC18" i="1"/>
</calcChain>
</file>

<file path=xl/sharedStrings.xml><?xml version="1.0" encoding="utf-8"?>
<sst xmlns="http://schemas.openxmlformats.org/spreadsheetml/2006/main" count="149" uniqueCount="54">
  <si>
    <t>BAREME DE MEDECIN CONSEIL</t>
  </si>
  <si>
    <t>Barème MC sur base de l'AR du 11-06-2011</t>
  </si>
  <si>
    <t>Dienstjaren</t>
  </si>
  <si>
    <t>Jaarwedde in Eur</t>
  </si>
  <si>
    <t>Ancienneté</t>
  </si>
  <si>
    <t>spilindex 110,51</t>
  </si>
  <si>
    <t>spilindex 112,72</t>
  </si>
  <si>
    <t>spilindex 114,97</t>
  </si>
  <si>
    <t>spilindex 117,27</t>
  </si>
  <si>
    <t>spilindex 119,62</t>
  </si>
  <si>
    <t>spilindex 110,51 (base2004)</t>
  </si>
  <si>
    <t>(en vigueur 01-01-2010)</t>
  </si>
  <si>
    <t>(Basis 2004)</t>
  </si>
  <si>
    <t>+ 2% (voir KB 11-06-2011)</t>
  </si>
  <si>
    <t>1</t>
  </si>
  <si>
    <t>3</t>
  </si>
  <si>
    <t>5</t>
  </si>
  <si>
    <t>7</t>
  </si>
  <si>
    <t>9</t>
  </si>
  <si>
    <t>11</t>
  </si>
  <si>
    <t>13</t>
  </si>
  <si>
    <t>15</t>
  </si>
  <si>
    <t>17*</t>
  </si>
  <si>
    <t>- Vakantiegeld, patronale lasten, eindejaarspremie, .... zijn niet inbegrepen in de vermelde bedragen.</t>
  </si>
  <si>
    <t>- Salaire brut par mois pour un médecin travailleur temps plein (38 heures par semaine) avec un statut salarié.</t>
  </si>
  <si>
    <t>- Pécule de vacances, charge patronale, prime de fin d'année, ..... ne sont pas compris dans les montants mentionnés.</t>
  </si>
  <si>
    <t xml:space="preserve">en vigueur au 01-01-2010 </t>
  </si>
  <si>
    <t>Soit à l'indice 99,04 base 2013</t>
  </si>
  <si>
    <t>Indice 101,02 base 2013                         (au 01-06-2016)</t>
  </si>
  <si>
    <t>spilindex 101,02</t>
  </si>
  <si>
    <t>(Basis 2013)</t>
  </si>
  <si>
    <t>Indice 103,04 base 2013                         (au 01-06-2017)</t>
  </si>
  <si>
    <t>spilindex 103,04</t>
  </si>
  <si>
    <t>spilindex 105,10</t>
  </si>
  <si>
    <t>Indice 105,10 base 2013                         (au 01-09-2018)</t>
  </si>
  <si>
    <t>BAREMA ADVISEREND ARTSEN</t>
  </si>
  <si>
    <t>BAREMA ADVISEREND ARTS</t>
  </si>
  <si>
    <t>Artsen CAR - Vlaanderen + 24,5%</t>
  </si>
  <si>
    <t>spilindex 107,20</t>
  </si>
  <si>
    <t>spilindex 109,34</t>
  </si>
  <si>
    <t>spilindex 111,53</t>
  </si>
  <si>
    <t>spilindex 113,76</t>
  </si>
  <si>
    <t>BrutoMaandwedde - Salaire mensuel brut:K.B. 10 dec. 2001 (BS 29-12-2001), KB 22 okt 2006 (BS 17-11-2006) et KB 11 juni 2011 (BS 28-07-2011)</t>
  </si>
  <si>
    <t>Maandwedde in Eur</t>
  </si>
  <si>
    <t>- Bruto-Maandwedde voor een voltijds werkende geneesheer (38 uur per week) met werknemersstatuut.</t>
  </si>
  <si>
    <t>Schatting totale kost op jaarbasis voor werkgever</t>
  </si>
  <si>
    <t>spilindex 116,04</t>
  </si>
  <si>
    <t>spilindex 118,36</t>
  </si>
  <si>
    <t>spilindex 120,73</t>
  </si>
  <si>
    <t>spilindex 123,14</t>
  </si>
  <si>
    <t>spilindex 125,60</t>
  </si>
  <si>
    <t>spilindex 128,11</t>
  </si>
  <si>
    <t>spilindex 130,67</t>
  </si>
  <si>
    <t>spilindex 133,28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</si>
</sst>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&quot;BEF&quot;_);\(#,##0&quot;BEF&quot;\)"/>
    <numFmt numFmtId="165" formatCode="&quot;€&quot;\ #,##0.00"/>
    <numFmt numFmtId="166" formatCode="d/mm/yyyy;@"/>
    <numFmt numFmtId="167" formatCode="#,##0.00_-\ &quot;€&quot;"/>
  </numFmts>
  <fonts count="13" x14ac:knownFonts="1">
    <font>
      <sz val="11"/>
      <color theme="1"/>
      <name val="Calibri"/>
      <family val="2"/>
      <scheme val="minor"/>
    </font>
    <font>
      <sz val="12"/>
      <name val="Helv"/>
    </font>
    <font>
      <b/>
      <sz val="12"/>
      <name val="Helv"/>
    </font>
    <font>
      <sz val="8"/>
      <name val="Helv"/>
    </font>
    <font>
      <b/>
      <sz val="8"/>
      <name val="Helv"/>
    </font>
    <font>
      <b/>
      <u/>
      <sz val="10"/>
      <name val="Helv"/>
    </font>
    <font>
      <b/>
      <u/>
      <sz val="12"/>
      <name val="Helv"/>
    </font>
    <font>
      <b/>
      <sz val="9"/>
      <color rgb="FFFF0000"/>
      <name val="Helv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 tint="-0.249977111117893"/>
      <name val="Helv"/>
    </font>
    <font>
      <sz val="11"/>
      <color theme="0" tint="-0.249977111117893"/>
      <name val="Calibri"/>
      <family val="2"/>
      <scheme val="minor"/>
    </font>
    <font>
      <b/>
      <sz val="12"/>
      <color theme="0" tint="-0.249977111117893"/>
      <name val="Helv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2" fillId="3" borderId="4" xfId="0" applyFont="1" applyFill="1" applyBorder="1"/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2" fillId="3" borderId="1" xfId="0" applyFont="1" applyFill="1" applyBorder="1"/>
    <xf numFmtId="0" fontId="4" fillId="0" borderId="1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166" fontId="2" fillId="3" borderId="1" xfId="0" applyNumberFormat="1" applyFont="1" applyFill="1" applyBorder="1"/>
    <xf numFmtId="166" fontId="4" fillId="0" borderId="18" xfId="0" applyNumberFormat="1" applyFont="1" applyBorder="1" applyAlignment="1">
      <alignment horizontal="center"/>
    </xf>
    <xf numFmtId="166" fontId="4" fillId="0" borderId="6" xfId="0" applyNumberFormat="1" applyFont="1" applyBorder="1" applyAlignment="1">
      <alignment horizontal="center"/>
    </xf>
    <xf numFmtId="166" fontId="4" fillId="5" borderId="6" xfId="0" applyNumberFormat="1" applyFont="1" applyFill="1" applyBorder="1" applyAlignment="1">
      <alignment horizontal="center"/>
    </xf>
    <xf numFmtId="166" fontId="0" fillId="0" borderId="0" xfId="0" applyNumberFormat="1"/>
    <xf numFmtId="0" fontId="2" fillId="3" borderId="7" xfId="0" applyFont="1" applyFill="1" applyBorder="1"/>
    <xf numFmtId="0" fontId="3" fillId="0" borderId="8" xfId="0" applyFont="1" applyBorder="1"/>
    <xf numFmtId="0" fontId="3" fillId="2" borderId="8" xfId="0" applyFont="1" applyFill="1" applyBorder="1"/>
    <xf numFmtId="0" fontId="3" fillId="5" borderId="8" xfId="0" applyFont="1" applyFill="1" applyBorder="1"/>
    <xf numFmtId="0" fontId="4" fillId="0" borderId="8" xfId="0" applyFont="1" applyBorder="1"/>
    <xf numFmtId="0" fontId="0" fillId="0" borderId="1" xfId="0" applyBorder="1"/>
    <xf numFmtId="0" fontId="0" fillId="0" borderId="9" xfId="0" applyBorder="1"/>
    <xf numFmtId="0" fontId="0" fillId="5" borderId="9" xfId="0" applyFill="1" applyBorder="1"/>
    <xf numFmtId="0" fontId="2" fillId="0" borderId="16" xfId="0" applyFont="1" applyBorder="1"/>
    <xf numFmtId="0" fontId="0" fillId="0" borderId="2" xfId="0" applyBorder="1" applyAlignment="1">
      <alignment horizontal="center"/>
    </xf>
    <xf numFmtId="165" fontId="0" fillId="0" borderId="3" xfId="0" applyNumberFormat="1" applyBorder="1"/>
    <xf numFmtId="165" fontId="0" fillId="5" borderId="3" xfId="0" applyNumberFormat="1" applyFill="1" applyBorder="1"/>
    <xf numFmtId="165" fontId="2" fillId="0" borderId="17" xfId="0" applyNumberFormat="1" applyFont="1" applyBorder="1"/>
    <xf numFmtId="0" fontId="0" fillId="0" borderId="10" xfId="0" applyBorder="1" applyAlignment="1">
      <alignment horizontal="center"/>
    </xf>
    <xf numFmtId="1" fontId="0" fillId="4" borderId="11" xfId="0" applyNumberFormat="1" applyFill="1" applyBorder="1" applyAlignment="1">
      <alignment horizontal="center"/>
    </xf>
    <xf numFmtId="49" fontId="0" fillId="0" borderId="0" xfId="0" applyNumberFormat="1"/>
    <xf numFmtId="0" fontId="0" fillId="0" borderId="0" xfId="0" quotePrefix="1"/>
    <xf numFmtId="0" fontId="7" fillId="0" borderId="13" xfId="0" quotePrefix="1" applyFont="1" applyBorder="1" applyAlignment="1">
      <alignment horizontal="center"/>
    </xf>
    <xf numFmtId="0" fontId="7" fillId="0" borderId="13" xfId="0" quotePrefix="1" applyFont="1" applyBorder="1"/>
    <xf numFmtId="165" fontId="2" fillId="0" borderId="14" xfId="0" applyNumberFormat="1" applyFont="1" applyBorder="1"/>
    <xf numFmtId="165" fontId="2" fillId="0" borderId="15" xfId="0" applyNumberFormat="1" applyFont="1" applyBorder="1"/>
    <xf numFmtId="0" fontId="4" fillId="0" borderId="12" xfId="0" applyFont="1" applyBorder="1"/>
    <xf numFmtId="0" fontId="2" fillId="0" borderId="13" xfId="0" applyFont="1" applyBorder="1"/>
    <xf numFmtId="0" fontId="0" fillId="0" borderId="19" xfId="0" applyBorder="1"/>
    <xf numFmtId="0" fontId="4" fillId="0" borderId="12" xfId="0" applyFont="1" applyBorder="1" applyAlignment="1">
      <alignment horizontal="center"/>
    </xf>
    <xf numFmtId="0" fontId="2" fillId="6" borderId="13" xfId="0" applyFont="1" applyFill="1" applyBorder="1"/>
    <xf numFmtId="0" fontId="0" fillId="6" borderId="19" xfId="0" applyFill="1" applyBorder="1"/>
    <xf numFmtId="165" fontId="2" fillId="6" borderId="14" xfId="0" applyNumberFormat="1" applyFont="1" applyFill="1" applyBorder="1"/>
    <xf numFmtId="0" fontId="4" fillId="6" borderId="22" xfId="0" applyFont="1" applyFill="1" applyBorder="1" applyAlignment="1">
      <alignment horizontal="center"/>
    </xf>
    <xf numFmtId="0" fontId="4" fillId="6" borderId="13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center"/>
    </xf>
    <xf numFmtId="166" fontId="4" fillId="6" borderId="23" xfId="0" applyNumberFormat="1" applyFont="1" applyFill="1" applyBorder="1" applyAlignment="1">
      <alignment horizontal="center"/>
    </xf>
    <xf numFmtId="0" fontId="4" fillId="6" borderId="25" xfId="0" applyFont="1" applyFill="1" applyBorder="1" applyAlignment="1">
      <alignment horizontal="center"/>
    </xf>
    <xf numFmtId="167" fontId="0" fillId="0" borderId="0" xfId="0" applyNumberFormat="1"/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6" borderId="6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166" fontId="4" fillId="6" borderId="6" xfId="0" applyNumberFormat="1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165" fontId="2" fillId="6" borderId="15" xfId="0" applyNumberFormat="1" applyFont="1" applyFill="1" applyBorder="1"/>
    <xf numFmtId="0" fontId="8" fillId="0" borderId="0" xfId="0" applyFont="1" applyAlignment="1">
      <alignment horizontal="center" vertical="top" wrapText="1"/>
    </xf>
    <xf numFmtId="166" fontId="4" fillId="0" borderId="0" xfId="0" applyNumberFormat="1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166" fontId="4" fillId="0" borderId="23" xfId="0" applyNumberFormat="1" applyFont="1" applyBorder="1" applyAlignment="1">
      <alignment horizontal="center"/>
    </xf>
    <xf numFmtId="166" fontId="4" fillId="0" borderId="24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6" borderId="30" xfId="0" applyFont="1" applyFill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65" fontId="0" fillId="0" borderId="0" xfId="0" applyNumberFormat="1"/>
    <xf numFmtId="0" fontId="11" fillId="0" borderId="19" xfId="0" applyFont="1" applyBorder="1"/>
    <xf numFmtId="165" fontId="12" fillId="0" borderId="14" xfId="0" applyNumberFormat="1" applyFont="1" applyBorder="1"/>
    <xf numFmtId="165" fontId="12" fillId="0" borderId="15" xfId="0" applyNumberFormat="1" applyFont="1" applyBorder="1"/>
    <xf numFmtId="0" fontId="8" fillId="0" borderId="20" xfId="0" applyFont="1" applyBorder="1" applyAlignment="1">
      <alignment horizontal="center" vertical="top" wrapText="1"/>
    </xf>
    <xf numFmtId="0" fontId="8" fillId="0" borderId="21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9" fillId="6" borderId="20" xfId="0" applyFont="1" applyFill="1" applyBorder="1" applyAlignment="1">
      <alignment horizontal="center"/>
    </xf>
    <xf numFmtId="0" fontId="9" fillId="6" borderId="21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 vertical="top" wrapText="1"/>
    </xf>
    <xf numFmtId="0" fontId="8" fillId="6" borderId="21" xfId="0" applyFont="1" applyFill="1" applyBorder="1" applyAlignment="1">
      <alignment horizontal="center" vertical="top" wrapText="1"/>
    </xf>
  </cellXfs>
  <cellStyles count="10">
    <cellStyle name="Normal - Style1" xfId="2" xr:uid="{00000000-0005-0000-0000-000000000000}"/>
    <cellStyle name="Normal - Style2" xfId="3" xr:uid="{00000000-0005-0000-0000-000001000000}"/>
    <cellStyle name="Normal - Style3" xfId="4" xr:uid="{00000000-0005-0000-0000-000002000000}"/>
    <cellStyle name="Normal - Style4" xfId="5" xr:uid="{00000000-0005-0000-0000-000003000000}"/>
    <cellStyle name="Normal - Style5" xfId="6" xr:uid="{00000000-0005-0000-0000-000004000000}"/>
    <cellStyle name="Normal - Style6" xfId="7" xr:uid="{00000000-0005-0000-0000-000005000000}"/>
    <cellStyle name="Normal - Style7" xfId="8" xr:uid="{00000000-0005-0000-0000-000006000000}"/>
    <cellStyle name="Normal - Style8" xfId="9" xr:uid="{00000000-0005-0000-0000-000007000000}"/>
    <cellStyle name="Normal 2" xfId="1" xr:uid="{00000000-0005-0000-0000-00000800000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X35"/>
  <sheetViews>
    <sheetView tabSelected="1" topLeftCell="Q1" zoomScaleNormal="100" workbookViewId="0">
      <selection activeCell="Q1" sqref="Q1"/>
    </sheetView>
  </sheetViews>
  <sheetFormatPr defaultColWidth="11.44140625" defaultRowHeight="14.4" x14ac:dyDescent="0.3"/>
  <cols>
    <col min="1" max="1" width="16.44140625" hidden="1" customWidth="1"/>
    <col min="2" max="2" width="26.5546875" hidden="1" customWidth="1"/>
    <col min="3" max="3" width="20.88671875" hidden="1" customWidth="1"/>
    <col min="4" max="4" width="16.44140625" hidden="1" customWidth="1"/>
    <col min="5" max="5" width="17.109375" hidden="1" customWidth="1"/>
    <col min="6" max="6" width="15.6640625" hidden="1" customWidth="1"/>
    <col min="7" max="7" width="17.33203125" hidden="1" customWidth="1"/>
    <col min="8" max="8" width="17.5546875" hidden="1" customWidth="1"/>
    <col min="9" max="9" width="17.33203125" hidden="1" customWidth="1"/>
    <col min="10" max="10" width="17.5546875" hidden="1" customWidth="1"/>
    <col min="11" max="11" width="17.33203125" hidden="1" customWidth="1"/>
    <col min="12" max="14" width="17.5546875" hidden="1" customWidth="1"/>
    <col min="15" max="15" width="8.44140625" hidden="1" customWidth="1"/>
    <col min="16" max="16" width="7.44140625" hidden="1" customWidth="1"/>
    <col min="17" max="17" width="14.6640625" bestFit="1" customWidth="1"/>
    <col min="18" max="18" width="17.33203125" customWidth="1"/>
    <col min="19" max="19" width="21" customWidth="1"/>
    <col min="20" max="20" width="19.88671875" hidden="1" customWidth="1"/>
    <col min="21" max="21" width="19.109375" hidden="1" customWidth="1"/>
    <col min="22" max="22" width="19.88671875" hidden="1" customWidth="1"/>
    <col min="23" max="23" width="19.109375" hidden="1" customWidth="1"/>
    <col min="24" max="24" width="19.88671875" hidden="1" customWidth="1"/>
    <col min="25" max="25" width="19.109375" hidden="1" customWidth="1"/>
    <col min="26" max="26" width="19.88671875" hidden="1" customWidth="1"/>
    <col min="27" max="27" width="19.109375" hidden="1" customWidth="1"/>
    <col min="28" max="41" width="19.88671875" hidden="1" customWidth="1"/>
    <col min="42" max="45" width="19.88671875" customWidth="1"/>
    <col min="47" max="47" width="19.88671875" customWidth="1"/>
    <col min="273" max="273" width="16.44140625" customWidth="1"/>
    <col min="274" max="274" width="15.33203125" customWidth="1"/>
    <col min="275" max="275" width="26.44140625" customWidth="1"/>
    <col min="276" max="276" width="17.109375" customWidth="1"/>
    <col min="277" max="277" width="26.5546875" customWidth="1"/>
    <col min="278" max="278" width="15.6640625" customWidth="1"/>
    <col min="279" max="279" width="16.44140625" customWidth="1"/>
    <col min="280" max="280" width="17.109375" customWidth="1"/>
    <col min="281" max="281" width="15.6640625" customWidth="1"/>
    <col min="282" max="282" width="17.33203125" customWidth="1"/>
    <col min="283" max="283" width="17.5546875" customWidth="1"/>
    <col min="284" max="284" width="6.33203125" customWidth="1"/>
    <col min="529" max="529" width="16.44140625" customWidth="1"/>
    <col min="530" max="530" width="15.33203125" customWidth="1"/>
    <col min="531" max="531" width="26.44140625" customWidth="1"/>
    <col min="532" max="532" width="17.109375" customWidth="1"/>
    <col min="533" max="533" width="26.5546875" customWidth="1"/>
    <col min="534" max="534" width="15.6640625" customWidth="1"/>
    <col min="535" max="535" width="16.44140625" customWidth="1"/>
    <col min="536" max="536" width="17.109375" customWidth="1"/>
    <col min="537" max="537" width="15.6640625" customWidth="1"/>
    <col min="538" max="538" width="17.33203125" customWidth="1"/>
    <col min="539" max="539" width="17.5546875" customWidth="1"/>
    <col min="540" max="540" width="6.33203125" customWidth="1"/>
    <col min="785" max="785" width="16.44140625" customWidth="1"/>
    <col min="786" max="786" width="15.33203125" customWidth="1"/>
    <col min="787" max="787" width="26.44140625" customWidth="1"/>
    <col min="788" max="788" width="17.109375" customWidth="1"/>
    <col min="789" max="789" width="26.5546875" customWidth="1"/>
    <col min="790" max="790" width="15.6640625" customWidth="1"/>
    <col min="791" max="791" width="16.44140625" customWidth="1"/>
    <col min="792" max="792" width="17.109375" customWidth="1"/>
    <col min="793" max="793" width="15.6640625" customWidth="1"/>
    <col min="794" max="794" width="17.33203125" customWidth="1"/>
    <col min="795" max="795" width="17.5546875" customWidth="1"/>
    <col min="796" max="796" width="6.33203125" customWidth="1"/>
    <col min="1041" max="1041" width="16.44140625" customWidth="1"/>
    <col min="1042" max="1042" width="15.33203125" customWidth="1"/>
    <col min="1043" max="1043" width="26.44140625" customWidth="1"/>
    <col min="1044" max="1044" width="17.109375" customWidth="1"/>
    <col min="1045" max="1045" width="26.5546875" customWidth="1"/>
    <col min="1046" max="1046" width="15.6640625" customWidth="1"/>
    <col min="1047" max="1047" width="16.44140625" customWidth="1"/>
    <col min="1048" max="1048" width="17.109375" customWidth="1"/>
    <col min="1049" max="1049" width="15.6640625" customWidth="1"/>
    <col min="1050" max="1050" width="17.33203125" customWidth="1"/>
    <col min="1051" max="1051" width="17.5546875" customWidth="1"/>
    <col min="1052" max="1052" width="6.33203125" customWidth="1"/>
    <col min="1297" max="1297" width="16.44140625" customWidth="1"/>
    <col min="1298" max="1298" width="15.33203125" customWidth="1"/>
    <col min="1299" max="1299" width="26.44140625" customWidth="1"/>
    <col min="1300" max="1300" width="17.109375" customWidth="1"/>
    <col min="1301" max="1301" width="26.5546875" customWidth="1"/>
    <col min="1302" max="1302" width="15.6640625" customWidth="1"/>
    <col min="1303" max="1303" width="16.44140625" customWidth="1"/>
    <col min="1304" max="1304" width="17.109375" customWidth="1"/>
    <col min="1305" max="1305" width="15.6640625" customWidth="1"/>
    <col min="1306" max="1306" width="17.33203125" customWidth="1"/>
    <col min="1307" max="1307" width="17.5546875" customWidth="1"/>
    <col min="1308" max="1308" width="6.33203125" customWidth="1"/>
    <col min="1553" max="1553" width="16.44140625" customWidth="1"/>
    <col min="1554" max="1554" width="15.33203125" customWidth="1"/>
    <col min="1555" max="1555" width="26.44140625" customWidth="1"/>
    <col min="1556" max="1556" width="17.109375" customWidth="1"/>
    <col min="1557" max="1557" width="26.5546875" customWidth="1"/>
    <col min="1558" max="1558" width="15.6640625" customWidth="1"/>
    <col min="1559" max="1559" width="16.44140625" customWidth="1"/>
    <col min="1560" max="1560" width="17.109375" customWidth="1"/>
    <col min="1561" max="1561" width="15.6640625" customWidth="1"/>
    <col min="1562" max="1562" width="17.33203125" customWidth="1"/>
    <col min="1563" max="1563" width="17.5546875" customWidth="1"/>
    <col min="1564" max="1564" width="6.33203125" customWidth="1"/>
    <col min="1809" max="1809" width="16.44140625" customWidth="1"/>
    <col min="1810" max="1810" width="15.33203125" customWidth="1"/>
    <col min="1811" max="1811" width="26.44140625" customWidth="1"/>
    <col min="1812" max="1812" width="17.109375" customWidth="1"/>
    <col min="1813" max="1813" width="26.5546875" customWidth="1"/>
    <col min="1814" max="1814" width="15.6640625" customWidth="1"/>
    <col min="1815" max="1815" width="16.44140625" customWidth="1"/>
    <col min="1816" max="1816" width="17.109375" customWidth="1"/>
    <col min="1817" max="1817" width="15.6640625" customWidth="1"/>
    <col min="1818" max="1818" width="17.33203125" customWidth="1"/>
    <col min="1819" max="1819" width="17.5546875" customWidth="1"/>
    <col min="1820" max="1820" width="6.33203125" customWidth="1"/>
    <col min="2065" max="2065" width="16.44140625" customWidth="1"/>
    <col min="2066" max="2066" width="15.33203125" customWidth="1"/>
    <col min="2067" max="2067" width="26.44140625" customWidth="1"/>
    <col min="2068" max="2068" width="17.109375" customWidth="1"/>
    <col min="2069" max="2069" width="26.5546875" customWidth="1"/>
    <col min="2070" max="2070" width="15.6640625" customWidth="1"/>
    <col min="2071" max="2071" width="16.44140625" customWidth="1"/>
    <col min="2072" max="2072" width="17.109375" customWidth="1"/>
    <col min="2073" max="2073" width="15.6640625" customWidth="1"/>
    <col min="2074" max="2074" width="17.33203125" customWidth="1"/>
    <col min="2075" max="2075" width="17.5546875" customWidth="1"/>
    <col min="2076" max="2076" width="6.33203125" customWidth="1"/>
    <col min="2321" max="2321" width="16.44140625" customWidth="1"/>
    <col min="2322" max="2322" width="15.33203125" customWidth="1"/>
    <col min="2323" max="2323" width="26.44140625" customWidth="1"/>
    <col min="2324" max="2324" width="17.109375" customWidth="1"/>
    <col min="2325" max="2325" width="26.5546875" customWidth="1"/>
    <col min="2326" max="2326" width="15.6640625" customWidth="1"/>
    <col min="2327" max="2327" width="16.44140625" customWidth="1"/>
    <col min="2328" max="2328" width="17.109375" customWidth="1"/>
    <col min="2329" max="2329" width="15.6640625" customWidth="1"/>
    <col min="2330" max="2330" width="17.33203125" customWidth="1"/>
    <col min="2331" max="2331" width="17.5546875" customWidth="1"/>
    <col min="2332" max="2332" width="6.33203125" customWidth="1"/>
    <col min="2577" max="2577" width="16.44140625" customWidth="1"/>
    <col min="2578" max="2578" width="15.33203125" customWidth="1"/>
    <col min="2579" max="2579" width="26.44140625" customWidth="1"/>
    <col min="2580" max="2580" width="17.109375" customWidth="1"/>
    <col min="2581" max="2581" width="26.5546875" customWidth="1"/>
    <col min="2582" max="2582" width="15.6640625" customWidth="1"/>
    <col min="2583" max="2583" width="16.44140625" customWidth="1"/>
    <col min="2584" max="2584" width="17.109375" customWidth="1"/>
    <col min="2585" max="2585" width="15.6640625" customWidth="1"/>
    <col min="2586" max="2586" width="17.33203125" customWidth="1"/>
    <col min="2587" max="2587" width="17.5546875" customWidth="1"/>
    <col min="2588" max="2588" width="6.33203125" customWidth="1"/>
    <col min="2833" max="2833" width="16.44140625" customWidth="1"/>
    <col min="2834" max="2834" width="15.33203125" customWidth="1"/>
    <col min="2835" max="2835" width="26.44140625" customWidth="1"/>
    <col min="2836" max="2836" width="17.109375" customWidth="1"/>
    <col min="2837" max="2837" width="26.5546875" customWidth="1"/>
    <col min="2838" max="2838" width="15.6640625" customWidth="1"/>
    <col min="2839" max="2839" width="16.44140625" customWidth="1"/>
    <col min="2840" max="2840" width="17.109375" customWidth="1"/>
    <col min="2841" max="2841" width="15.6640625" customWidth="1"/>
    <col min="2842" max="2842" width="17.33203125" customWidth="1"/>
    <col min="2843" max="2843" width="17.5546875" customWidth="1"/>
    <col min="2844" max="2844" width="6.33203125" customWidth="1"/>
    <col min="3089" max="3089" width="16.44140625" customWidth="1"/>
    <col min="3090" max="3090" width="15.33203125" customWidth="1"/>
    <col min="3091" max="3091" width="26.44140625" customWidth="1"/>
    <col min="3092" max="3092" width="17.109375" customWidth="1"/>
    <col min="3093" max="3093" width="26.5546875" customWidth="1"/>
    <col min="3094" max="3094" width="15.6640625" customWidth="1"/>
    <col min="3095" max="3095" width="16.44140625" customWidth="1"/>
    <col min="3096" max="3096" width="17.109375" customWidth="1"/>
    <col min="3097" max="3097" width="15.6640625" customWidth="1"/>
    <col min="3098" max="3098" width="17.33203125" customWidth="1"/>
    <col min="3099" max="3099" width="17.5546875" customWidth="1"/>
    <col min="3100" max="3100" width="6.33203125" customWidth="1"/>
    <col min="3345" max="3345" width="16.44140625" customWidth="1"/>
    <col min="3346" max="3346" width="15.33203125" customWidth="1"/>
    <col min="3347" max="3347" width="26.44140625" customWidth="1"/>
    <col min="3348" max="3348" width="17.109375" customWidth="1"/>
    <col min="3349" max="3349" width="26.5546875" customWidth="1"/>
    <col min="3350" max="3350" width="15.6640625" customWidth="1"/>
    <col min="3351" max="3351" width="16.44140625" customWidth="1"/>
    <col min="3352" max="3352" width="17.109375" customWidth="1"/>
    <col min="3353" max="3353" width="15.6640625" customWidth="1"/>
    <col min="3354" max="3354" width="17.33203125" customWidth="1"/>
    <col min="3355" max="3355" width="17.5546875" customWidth="1"/>
    <col min="3356" max="3356" width="6.33203125" customWidth="1"/>
    <col min="3601" max="3601" width="16.44140625" customWidth="1"/>
    <col min="3602" max="3602" width="15.33203125" customWidth="1"/>
    <col min="3603" max="3603" width="26.44140625" customWidth="1"/>
    <col min="3604" max="3604" width="17.109375" customWidth="1"/>
    <col min="3605" max="3605" width="26.5546875" customWidth="1"/>
    <col min="3606" max="3606" width="15.6640625" customWidth="1"/>
    <col min="3607" max="3607" width="16.44140625" customWidth="1"/>
    <col min="3608" max="3608" width="17.109375" customWidth="1"/>
    <col min="3609" max="3609" width="15.6640625" customWidth="1"/>
    <col min="3610" max="3610" width="17.33203125" customWidth="1"/>
    <col min="3611" max="3611" width="17.5546875" customWidth="1"/>
    <col min="3612" max="3612" width="6.33203125" customWidth="1"/>
    <col min="3857" max="3857" width="16.44140625" customWidth="1"/>
    <col min="3858" max="3858" width="15.33203125" customWidth="1"/>
    <col min="3859" max="3859" width="26.44140625" customWidth="1"/>
    <col min="3860" max="3860" width="17.109375" customWidth="1"/>
    <col min="3861" max="3861" width="26.5546875" customWidth="1"/>
    <col min="3862" max="3862" width="15.6640625" customWidth="1"/>
    <col min="3863" max="3863" width="16.44140625" customWidth="1"/>
    <col min="3864" max="3864" width="17.109375" customWidth="1"/>
    <col min="3865" max="3865" width="15.6640625" customWidth="1"/>
    <col min="3866" max="3866" width="17.33203125" customWidth="1"/>
    <col min="3867" max="3867" width="17.5546875" customWidth="1"/>
    <col min="3868" max="3868" width="6.33203125" customWidth="1"/>
    <col min="4113" max="4113" width="16.44140625" customWidth="1"/>
    <col min="4114" max="4114" width="15.33203125" customWidth="1"/>
    <col min="4115" max="4115" width="26.44140625" customWidth="1"/>
    <col min="4116" max="4116" width="17.109375" customWidth="1"/>
    <col min="4117" max="4117" width="26.5546875" customWidth="1"/>
    <col min="4118" max="4118" width="15.6640625" customWidth="1"/>
    <col min="4119" max="4119" width="16.44140625" customWidth="1"/>
    <col min="4120" max="4120" width="17.109375" customWidth="1"/>
    <col min="4121" max="4121" width="15.6640625" customWidth="1"/>
    <col min="4122" max="4122" width="17.33203125" customWidth="1"/>
    <col min="4123" max="4123" width="17.5546875" customWidth="1"/>
    <col min="4124" max="4124" width="6.33203125" customWidth="1"/>
    <col min="4369" max="4369" width="16.44140625" customWidth="1"/>
    <col min="4370" max="4370" width="15.33203125" customWidth="1"/>
    <col min="4371" max="4371" width="26.44140625" customWidth="1"/>
    <col min="4372" max="4372" width="17.109375" customWidth="1"/>
    <col min="4373" max="4373" width="26.5546875" customWidth="1"/>
    <col min="4374" max="4374" width="15.6640625" customWidth="1"/>
    <col min="4375" max="4375" width="16.44140625" customWidth="1"/>
    <col min="4376" max="4376" width="17.109375" customWidth="1"/>
    <col min="4377" max="4377" width="15.6640625" customWidth="1"/>
    <col min="4378" max="4378" width="17.33203125" customWidth="1"/>
    <col min="4379" max="4379" width="17.5546875" customWidth="1"/>
    <col min="4380" max="4380" width="6.33203125" customWidth="1"/>
    <col min="4625" max="4625" width="16.44140625" customWidth="1"/>
    <col min="4626" max="4626" width="15.33203125" customWidth="1"/>
    <col min="4627" max="4627" width="26.44140625" customWidth="1"/>
    <col min="4628" max="4628" width="17.109375" customWidth="1"/>
    <col min="4629" max="4629" width="26.5546875" customWidth="1"/>
    <col min="4630" max="4630" width="15.6640625" customWidth="1"/>
    <col min="4631" max="4631" width="16.44140625" customWidth="1"/>
    <col min="4632" max="4632" width="17.109375" customWidth="1"/>
    <col min="4633" max="4633" width="15.6640625" customWidth="1"/>
    <col min="4634" max="4634" width="17.33203125" customWidth="1"/>
    <col min="4635" max="4635" width="17.5546875" customWidth="1"/>
    <col min="4636" max="4636" width="6.33203125" customWidth="1"/>
    <col min="4881" max="4881" width="16.44140625" customWidth="1"/>
    <col min="4882" max="4882" width="15.33203125" customWidth="1"/>
    <col min="4883" max="4883" width="26.44140625" customWidth="1"/>
    <col min="4884" max="4884" width="17.109375" customWidth="1"/>
    <col min="4885" max="4885" width="26.5546875" customWidth="1"/>
    <col min="4886" max="4886" width="15.6640625" customWidth="1"/>
    <col min="4887" max="4887" width="16.44140625" customWidth="1"/>
    <col min="4888" max="4888" width="17.109375" customWidth="1"/>
    <col min="4889" max="4889" width="15.6640625" customWidth="1"/>
    <col min="4890" max="4890" width="17.33203125" customWidth="1"/>
    <col min="4891" max="4891" width="17.5546875" customWidth="1"/>
    <col min="4892" max="4892" width="6.33203125" customWidth="1"/>
    <col min="5137" max="5137" width="16.44140625" customWidth="1"/>
    <col min="5138" max="5138" width="15.33203125" customWidth="1"/>
    <col min="5139" max="5139" width="26.44140625" customWidth="1"/>
    <col min="5140" max="5140" width="17.109375" customWidth="1"/>
    <col min="5141" max="5141" width="26.5546875" customWidth="1"/>
    <col min="5142" max="5142" width="15.6640625" customWidth="1"/>
    <col min="5143" max="5143" width="16.44140625" customWidth="1"/>
    <col min="5144" max="5144" width="17.109375" customWidth="1"/>
    <col min="5145" max="5145" width="15.6640625" customWidth="1"/>
    <col min="5146" max="5146" width="17.33203125" customWidth="1"/>
    <col min="5147" max="5147" width="17.5546875" customWidth="1"/>
    <col min="5148" max="5148" width="6.33203125" customWidth="1"/>
    <col min="5393" max="5393" width="16.44140625" customWidth="1"/>
    <col min="5394" max="5394" width="15.33203125" customWidth="1"/>
    <col min="5395" max="5395" width="26.44140625" customWidth="1"/>
    <col min="5396" max="5396" width="17.109375" customWidth="1"/>
    <col min="5397" max="5397" width="26.5546875" customWidth="1"/>
    <col min="5398" max="5398" width="15.6640625" customWidth="1"/>
    <col min="5399" max="5399" width="16.44140625" customWidth="1"/>
    <col min="5400" max="5400" width="17.109375" customWidth="1"/>
    <col min="5401" max="5401" width="15.6640625" customWidth="1"/>
    <col min="5402" max="5402" width="17.33203125" customWidth="1"/>
    <col min="5403" max="5403" width="17.5546875" customWidth="1"/>
    <col min="5404" max="5404" width="6.33203125" customWidth="1"/>
    <col min="5649" max="5649" width="16.44140625" customWidth="1"/>
    <col min="5650" max="5650" width="15.33203125" customWidth="1"/>
    <col min="5651" max="5651" width="26.44140625" customWidth="1"/>
    <col min="5652" max="5652" width="17.109375" customWidth="1"/>
    <col min="5653" max="5653" width="26.5546875" customWidth="1"/>
    <col min="5654" max="5654" width="15.6640625" customWidth="1"/>
    <col min="5655" max="5655" width="16.44140625" customWidth="1"/>
    <col min="5656" max="5656" width="17.109375" customWidth="1"/>
    <col min="5657" max="5657" width="15.6640625" customWidth="1"/>
    <col min="5658" max="5658" width="17.33203125" customWidth="1"/>
    <col min="5659" max="5659" width="17.5546875" customWidth="1"/>
    <col min="5660" max="5660" width="6.33203125" customWidth="1"/>
    <col min="5905" max="5905" width="16.44140625" customWidth="1"/>
    <col min="5906" max="5906" width="15.33203125" customWidth="1"/>
    <col min="5907" max="5907" width="26.44140625" customWidth="1"/>
    <col min="5908" max="5908" width="17.109375" customWidth="1"/>
    <col min="5909" max="5909" width="26.5546875" customWidth="1"/>
    <col min="5910" max="5910" width="15.6640625" customWidth="1"/>
    <col min="5911" max="5911" width="16.44140625" customWidth="1"/>
    <col min="5912" max="5912" width="17.109375" customWidth="1"/>
    <col min="5913" max="5913" width="15.6640625" customWidth="1"/>
    <col min="5914" max="5914" width="17.33203125" customWidth="1"/>
    <col min="5915" max="5915" width="17.5546875" customWidth="1"/>
    <col min="5916" max="5916" width="6.33203125" customWidth="1"/>
    <col min="6161" max="6161" width="16.44140625" customWidth="1"/>
    <col min="6162" max="6162" width="15.33203125" customWidth="1"/>
    <col min="6163" max="6163" width="26.44140625" customWidth="1"/>
    <col min="6164" max="6164" width="17.109375" customWidth="1"/>
    <col min="6165" max="6165" width="26.5546875" customWidth="1"/>
    <col min="6166" max="6166" width="15.6640625" customWidth="1"/>
    <col min="6167" max="6167" width="16.44140625" customWidth="1"/>
    <col min="6168" max="6168" width="17.109375" customWidth="1"/>
    <col min="6169" max="6169" width="15.6640625" customWidth="1"/>
    <col min="6170" max="6170" width="17.33203125" customWidth="1"/>
    <col min="6171" max="6171" width="17.5546875" customWidth="1"/>
    <col min="6172" max="6172" width="6.33203125" customWidth="1"/>
    <col min="6417" max="6417" width="16.44140625" customWidth="1"/>
    <col min="6418" max="6418" width="15.33203125" customWidth="1"/>
    <col min="6419" max="6419" width="26.44140625" customWidth="1"/>
    <col min="6420" max="6420" width="17.109375" customWidth="1"/>
    <col min="6421" max="6421" width="26.5546875" customWidth="1"/>
    <col min="6422" max="6422" width="15.6640625" customWidth="1"/>
    <col min="6423" max="6423" width="16.44140625" customWidth="1"/>
    <col min="6424" max="6424" width="17.109375" customWidth="1"/>
    <col min="6425" max="6425" width="15.6640625" customWidth="1"/>
    <col min="6426" max="6426" width="17.33203125" customWidth="1"/>
    <col min="6427" max="6427" width="17.5546875" customWidth="1"/>
    <col min="6428" max="6428" width="6.33203125" customWidth="1"/>
    <col min="6673" max="6673" width="16.44140625" customWidth="1"/>
    <col min="6674" max="6674" width="15.33203125" customWidth="1"/>
    <col min="6675" max="6675" width="26.44140625" customWidth="1"/>
    <col min="6676" max="6676" width="17.109375" customWidth="1"/>
    <col min="6677" max="6677" width="26.5546875" customWidth="1"/>
    <col min="6678" max="6678" width="15.6640625" customWidth="1"/>
    <col min="6679" max="6679" width="16.44140625" customWidth="1"/>
    <col min="6680" max="6680" width="17.109375" customWidth="1"/>
    <col min="6681" max="6681" width="15.6640625" customWidth="1"/>
    <col min="6682" max="6682" width="17.33203125" customWidth="1"/>
    <col min="6683" max="6683" width="17.5546875" customWidth="1"/>
    <col min="6684" max="6684" width="6.33203125" customWidth="1"/>
    <col min="6929" max="6929" width="16.44140625" customWidth="1"/>
    <col min="6930" max="6930" width="15.33203125" customWidth="1"/>
    <col min="6931" max="6931" width="26.44140625" customWidth="1"/>
    <col min="6932" max="6932" width="17.109375" customWidth="1"/>
    <col min="6933" max="6933" width="26.5546875" customWidth="1"/>
    <col min="6934" max="6934" width="15.6640625" customWidth="1"/>
    <col min="6935" max="6935" width="16.44140625" customWidth="1"/>
    <col min="6936" max="6936" width="17.109375" customWidth="1"/>
    <col min="6937" max="6937" width="15.6640625" customWidth="1"/>
    <col min="6938" max="6938" width="17.33203125" customWidth="1"/>
    <col min="6939" max="6939" width="17.5546875" customWidth="1"/>
    <col min="6940" max="6940" width="6.33203125" customWidth="1"/>
    <col min="7185" max="7185" width="16.44140625" customWidth="1"/>
    <col min="7186" max="7186" width="15.33203125" customWidth="1"/>
    <col min="7187" max="7187" width="26.44140625" customWidth="1"/>
    <col min="7188" max="7188" width="17.109375" customWidth="1"/>
    <col min="7189" max="7189" width="26.5546875" customWidth="1"/>
    <col min="7190" max="7190" width="15.6640625" customWidth="1"/>
    <col min="7191" max="7191" width="16.44140625" customWidth="1"/>
    <col min="7192" max="7192" width="17.109375" customWidth="1"/>
    <col min="7193" max="7193" width="15.6640625" customWidth="1"/>
    <col min="7194" max="7194" width="17.33203125" customWidth="1"/>
    <col min="7195" max="7195" width="17.5546875" customWidth="1"/>
    <col min="7196" max="7196" width="6.33203125" customWidth="1"/>
    <col min="7441" max="7441" width="16.44140625" customWidth="1"/>
    <col min="7442" max="7442" width="15.33203125" customWidth="1"/>
    <col min="7443" max="7443" width="26.44140625" customWidth="1"/>
    <col min="7444" max="7444" width="17.109375" customWidth="1"/>
    <col min="7445" max="7445" width="26.5546875" customWidth="1"/>
    <col min="7446" max="7446" width="15.6640625" customWidth="1"/>
    <col min="7447" max="7447" width="16.44140625" customWidth="1"/>
    <col min="7448" max="7448" width="17.109375" customWidth="1"/>
    <col min="7449" max="7449" width="15.6640625" customWidth="1"/>
    <col min="7450" max="7450" width="17.33203125" customWidth="1"/>
    <col min="7451" max="7451" width="17.5546875" customWidth="1"/>
    <col min="7452" max="7452" width="6.33203125" customWidth="1"/>
    <col min="7697" max="7697" width="16.44140625" customWidth="1"/>
    <col min="7698" max="7698" width="15.33203125" customWidth="1"/>
    <col min="7699" max="7699" width="26.44140625" customWidth="1"/>
    <col min="7700" max="7700" width="17.109375" customWidth="1"/>
    <col min="7701" max="7701" width="26.5546875" customWidth="1"/>
    <col min="7702" max="7702" width="15.6640625" customWidth="1"/>
    <col min="7703" max="7703" width="16.44140625" customWidth="1"/>
    <col min="7704" max="7704" width="17.109375" customWidth="1"/>
    <col min="7705" max="7705" width="15.6640625" customWidth="1"/>
    <col min="7706" max="7706" width="17.33203125" customWidth="1"/>
    <col min="7707" max="7707" width="17.5546875" customWidth="1"/>
    <col min="7708" max="7708" width="6.33203125" customWidth="1"/>
    <col min="7953" max="7953" width="16.44140625" customWidth="1"/>
    <col min="7954" max="7954" width="15.33203125" customWidth="1"/>
    <col min="7955" max="7955" width="26.44140625" customWidth="1"/>
    <col min="7956" max="7956" width="17.109375" customWidth="1"/>
    <col min="7957" max="7957" width="26.5546875" customWidth="1"/>
    <col min="7958" max="7958" width="15.6640625" customWidth="1"/>
    <col min="7959" max="7959" width="16.44140625" customWidth="1"/>
    <col min="7960" max="7960" width="17.109375" customWidth="1"/>
    <col min="7961" max="7961" width="15.6640625" customWidth="1"/>
    <col min="7962" max="7962" width="17.33203125" customWidth="1"/>
    <col min="7963" max="7963" width="17.5546875" customWidth="1"/>
    <col min="7964" max="7964" width="6.33203125" customWidth="1"/>
    <col min="8209" max="8209" width="16.44140625" customWidth="1"/>
    <col min="8210" max="8210" width="15.33203125" customWidth="1"/>
    <col min="8211" max="8211" width="26.44140625" customWidth="1"/>
    <col min="8212" max="8212" width="17.109375" customWidth="1"/>
    <col min="8213" max="8213" width="26.5546875" customWidth="1"/>
    <col min="8214" max="8214" width="15.6640625" customWidth="1"/>
    <col min="8215" max="8215" width="16.44140625" customWidth="1"/>
    <col min="8216" max="8216" width="17.109375" customWidth="1"/>
    <col min="8217" max="8217" width="15.6640625" customWidth="1"/>
    <col min="8218" max="8218" width="17.33203125" customWidth="1"/>
    <col min="8219" max="8219" width="17.5546875" customWidth="1"/>
    <col min="8220" max="8220" width="6.33203125" customWidth="1"/>
    <col min="8465" max="8465" width="16.44140625" customWidth="1"/>
    <col min="8466" max="8466" width="15.33203125" customWidth="1"/>
    <col min="8467" max="8467" width="26.44140625" customWidth="1"/>
    <col min="8468" max="8468" width="17.109375" customWidth="1"/>
    <col min="8469" max="8469" width="26.5546875" customWidth="1"/>
    <col min="8470" max="8470" width="15.6640625" customWidth="1"/>
    <col min="8471" max="8471" width="16.44140625" customWidth="1"/>
    <col min="8472" max="8472" width="17.109375" customWidth="1"/>
    <col min="8473" max="8473" width="15.6640625" customWidth="1"/>
    <col min="8474" max="8474" width="17.33203125" customWidth="1"/>
    <col min="8475" max="8475" width="17.5546875" customWidth="1"/>
    <col min="8476" max="8476" width="6.33203125" customWidth="1"/>
    <col min="8721" max="8721" width="16.44140625" customWidth="1"/>
    <col min="8722" max="8722" width="15.33203125" customWidth="1"/>
    <col min="8723" max="8723" width="26.44140625" customWidth="1"/>
    <col min="8724" max="8724" width="17.109375" customWidth="1"/>
    <col min="8725" max="8725" width="26.5546875" customWidth="1"/>
    <col min="8726" max="8726" width="15.6640625" customWidth="1"/>
    <col min="8727" max="8727" width="16.44140625" customWidth="1"/>
    <col min="8728" max="8728" width="17.109375" customWidth="1"/>
    <col min="8729" max="8729" width="15.6640625" customWidth="1"/>
    <col min="8730" max="8730" width="17.33203125" customWidth="1"/>
    <col min="8731" max="8731" width="17.5546875" customWidth="1"/>
    <col min="8732" max="8732" width="6.33203125" customWidth="1"/>
    <col min="8977" max="8977" width="16.44140625" customWidth="1"/>
    <col min="8978" max="8978" width="15.33203125" customWidth="1"/>
    <col min="8979" max="8979" width="26.44140625" customWidth="1"/>
    <col min="8980" max="8980" width="17.109375" customWidth="1"/>
    <col min="8981" max="8981" width="26.5546875" customWidth="1"/>
    <col min="8982" max="8982" width="15.6640625" customWidth="1"/>
    <col min="8983" max="8983" width="16.44140625" customWidth="1"/>
    <col min="8984" max="8984" width="17.109375" customWidth="1"/>
    <col min="8985" max="8985" width="15.6640625" customWidth="1"/>
    <col min="8986" max="8986" width="17.33203125" customWidth="1"/>
    <col min="8987" max="8987" width="17.5546875" customWidth="1"/>
    <col min="8988" max="8988" width="6.33203125" customWidth="1"/>
    <col min="9233" max="9233" width="16.44140625" customWidth="1"/>
    <col min="9234" max="9234" width="15.33203125" customWidth="1"/>
    <col min="9235" max="9235" width="26.44140625" customWidth="1"/>
    <col min="9236" max="9236" width="17.109375" customWidth="1"/>
    <col min="9237" max="9237" width="26.5546875" customWidth="1"/>
    <col min="9238" max="9238" width="15.6640625" customWidth="1"/>
    <col min="9239" max="9239" width="16.44140625" customWidth="1"/>
    <col min="9240" max="9240" width="17.109375" customWidth="1"/>
    <col min="9241" max="9241" width="15.6640625" customWidth="1"/>
    <col min="9242" max="9242" width="17.33203125" customWidth="1"/>
    <col min="9243" max="9243" width="17.5546875" customWidth="1"/>
    <col min="9244" max="9244" width="6.33203125" customWidth="1"/>
    <col min="9489" max="9489" width="16.44140625" customWidth="1"/>
    <col min="9490" max="9490" width="15.33203125" customWidth="1"/>
    <col min="9491" max="9491" width="26.44140625" customWidth="1"/>
    <col min="9492" max="9492" width="17.109375" customWidth="1"/>
    <col min="9493" max="9493" width="26.5546875" customWidth="1"/>
    <col min="9494" max="9494" width="15.6640625" customWidth="1"/>
    <col min="9495" max="9495" width="16.44140625" customWidth="1"/>
    <col min="9496" max="9496" width="17.109375" customWidth="1"/>
    <col min="9497" max="9497" width="15.6640625" customWidth="1"/>
    <col min="9498" max="9498" width="17.33203125" customWidth="1"/>
    <col min="9499" max="9499" width="17.5546875" customWidth="1"/>
    <col min="9500" max="9500" width="6.33203125" customWidth="1"/>
    <col min="9745" max="9745" width="16.44140625" customWidth="1"/>
    <col min="9746" max="9746" width="15.33203125" customWidth="1"/>
    <col min="9747" max="9747" width="26.44140625" customWidth="1"/>
    <col min="9748" max="9748" width="17.109375" customWidth="1"/>
    <col min="9749" max="9749" width="26.5546875" customWidth="1"/>
    <col min="9750" max="9750" width="15.6640625" customWidth="1"/>
    <col min="9751" max="9751" width="16.44140625" customWidth="1"/>
    <col min="9752" max="9752" width="17.109375" customWidth="1"/>
    <col min="9753" max="9753" width="15.6640625" customWidth="1"/>
    <col min="9754" max="9754" width="17.33203125" customWidth="1"/>
    <col min="9755" max="9755" width="17.5546875" customWidth="1"/>
    <col min="9756" max="9756" width="6.33203125" customWidth="1"/>
    <col min="10001" max="10001" width="16.44140625" customWidth="1"/>
    <col min="10002" max="10002" width="15.33203125" customWidth="1"/>
    <col min="10003" max="10003" width="26.44140625" customWidth="1"/>
    <col min="10004" max="10004" width="17.109375" customWidth="1"/>
    <col min="10005" max="10005" width="26.5546875" customWidth="1"/>
    <col min="10006" max="10006" width="15.6640625" customWidth="1"/>
    <col min="10007" max="10007" width="16.44140625" customWidth="1"/>
    <col min="10008" max="10008" width="17.109375" customWidth="1"/>
    <col min="10009" max="10009" width="15.6640625" customWidth="1"/>
    <col min="10010" max="10010" width="17.33203125" customWidth="1"/>
    <col min="10011" max="10011" width="17.5546875" customWidth="1"/>
    <col min="10012" max="10012" width="6.33203125" customWidth="1"/>
    <col min="10257" max="10257" width="16.44140625" customWidth="1"/>
    <col min="10258" max="10258" width="15.33203125" customWidth="1"/>
    <col min="10259" max="10259" width="26.44140625" customWidth="1"/>
    <col min="10260" max="10260" width="17.109375" customWidth="1"/>
    <col min="10261" max="10261" width="26.5546875" customWidth="1"/>
    <col min="10262" max="10262" width="15.6640625" customWidth="1"/>
    <col min="10263" max="10263" width="16.44140625" customWidth="1"/>
    <col min="10264" max="10264" width="17.109375" customWidth="1"/>
    <col min="10265" max="10265" width="15.6640625" customWidth="1"/>
    <col min="10266" max="10266" width="17.33203125" customWidth="1"/>
    <col min="10267" max="10267" width="17.5546875" customWidth="1"/>
    <col min="10268" max="10268" width="6.33203125" customWidth="1"/>
    <col min="10513" max="10513" width="16.44140625" customWidth="1"/>
    <col min="10514" max="10514" width="15.33203125" customWidth="1"/>
    <col min="10515" max="10515" width="26.44140625" customWidth="1"/>
    <col min="10516" max="10516" width="17.109375" customWidth="1"/>
    <col min="10517" max="10517" width="26.5546875" customWidth="1"/>
    <col min="10518" max="10518" width="15.6640625" customWidth="1"/>
    <col min="10519" max="10519" width="16.44140625" customWidth="1"/>
    <col min="10520" max="10520" width="17.109375" customWidth="1"/>
    <col min="10521" max="10521" width="15.6640625" customWidth="1"/>
    <col min="10522" max="10522" width="17.33203125" customWidth="1"/>
    <col min="10523" max="10523" width="17.5546875" customWidth="1"/>
    <col min="10524" max="10524" width="6.33203125" customWidth="1"/>
    <col min="10769" max="10769" width="16.44140625" customWidth="1"/>
    <col min="10770" max="10770" width="15.33203125" customWidth="1"/>
    <col min="10771" max="10771" width="26.44140625" customWidth="1"/>
    <col min="10772" max="10772" width="17.109375" customWidth="1"/>
    <col min="10773" max="10773" width="26.5546875" customWidth="1"/>
    <col min="10774" max="10774" width="15.6640625" customWidth="1"/>
    <col min="10775" max="10775" width="16.44140625" customWidth="1"/>
    <col min="10776" max="10776" width="17.109375" customWidth="1"/>
    <col min="10777" max="10777" width="15.6640625" customWidth="1"/>
    <col min="10778" max="10778" width="17.33203125" customWidth="1"/>
    <col min="10779" max="10779" width="17.5546875" customWidth="1"/>
    <col min="10780" max="10780" width="6.33203125" customWidth="1"/>
    <col min="11025" max="11025" width="16.44140625" customWidth="1"/>
    <col min="11026" max="11026" width="15.33203125" customWidth="1"/>
    <col min="11027" max="11027" width="26.44140625" customWidth="1"/>
    <col min="11028" max="11028" width="17.109375" customWidth="1"/>
    <col min="11029" max="11029" width="26.5546875" customWidth="1"/>
    <col min="11030" max="11030" width="15.6640625" customWidth="1"/>
    <col min="11031" max="11031" width="16.44140625" customWidth="1"/>
    <col min="11032" max="11032" width="17.109375" customWidth="1"/>
    <col min="11033" max="11033" width="15.6640625" customWidth="1"/>
    <col min="11034" max="11034" width="17.33203125" customWidth="1"/>
    <col min="11035" max="11035" width="17.5546875" customWidth="1"/>
    <col min="11036" max="11036" width="6.33203125" customWidth="1"/>
    <col min="11281" max="11281" width="16.44140625" customWidth="1"/>
    <col min="11282" max="11282" width="15.33203125" customWidth="1"/>
    <col min="11283" max="11283" width="26.44140625" customWidth="1"/>
    <col min="11284" max="11284" width="17.109375" customWidth="1"/>
    <col min="11285" max="11285" width="26.5546875" customWidth="1"/>
    <col min="11286" max="11286" width="15.6640625" customWidth="1"/>
    <col min="11287" max="11287" width="16.44140625" customWidth="1"/>
    <col min="11288" max="11288" width="17.109375" customWidth="1"/>
    <col min="11289" max="11289" width="15.6640625" customWidth="1"/>
    <col min="11290" max="11290" width="17.33203125" customWidth="1"/>
    <col min="11291" max="11291" width="17.5546875" customWidth="1"/>
    <col min="11292" max="11292" width="6.33203125" customWidth="1"/>
    <col min="11537" max="11537" width="16.44140625" customWidth="1"/>
    <col min="11538" max="11538" width="15.33203125" customWidth="1"/>
    <col min="11539" max="11539" width="26.44140625" customWidth="1"/>
    <col min="11540" max="11540" width="17.109375" customWidth="1"/>
    <col min="11541" max="11541" width="26.5546875" customWidth="1"/>
    <col min="11542" max="11542" width="15.6640625" customWidth="1"/>
    <col min="11543" max="11543" width="16.44140625" customWidth="1"/>
    <col min="11544" max="11544" width="17.109375" customWidth="1"/>
    <col min="11545" max="11545" width="15.6640625" customWidth="1"/>
    <col min="11546" max="11546" width="17.33203125" customWidth="1"/>
    <col min="11547" max="11547" width="17.5546875" customWidth="1"/>
    <col min="11548" max="11548" width="6.33203125" customWidth="1"/>
    <col min="11793" max="11793" width="16.44140625" customWidth="1"/>
    <col min="11794" max="11794" width="15.33203125" customWidth="1"/>
    <col min="11795" max="11795" width="26.44140625" customWidth="1"/>
    <col min="11796" max="11796" width="17.109375" customWidth="1"/>
    <col min="11797" max="11797" width="26.5546875" customWidth="1"/>
    <col min="11798" max="11798" width="15.6640625" customWidth="1"/>
    <col min="11799" max="11799" width="16.44140625" customWidth="1"/>
    <col min="11800" max="11800" width="17.109375" customWidth="1"/>
    <col min="11801" max="11801" width="15.6640625" customWidth="1"/>
    <col min="11802" max="11802" width="17.33203125" customWidth="1"/>
    <col min="11803" max="11803" width="17.5546875" customWidth="1"/>
    <col min="11804" max="11804" width="6.33203125" customWidth="1"/>
    <col min="12049" max="12049" width="16.44140625" customWidth="1"/>
    <col min="12050" max="12050" width="15.33203125" customWidth="1"/>
    <col min="12051" max="12051" width="26.44140625" customWidth="1"/>
    <col min="12052" max="12052" width="17.109375" customWidth="1"/>
    <col min="12053" max="12053" width="26.5546875" customWidth="1"/>
    <col min="12054" max="12054" width="15.6640625" customWidth="1"/>
    <col min="12055" max="12055" width="16.44140625" customWidth="1"/>
    <col min="12056" max="12056" width="17.109375" customWidth="1"/>
    <col min="12057" max="12057" width="15.6640625" customWidth="1"/>
    <col min="12058" max="12058" width="17.33203125" customWidth="1"/>
    <col min="12059" max="12059" width="17.5546875" customWidth="1"/>
    <col min="12060" max="12060" width="6.33203125" customWidth="1"/>
    <col min="12305" max="12305" width="16.44140625" customWidth="1"/>
    <col min="12306" max="12306" width="15.33203125" customWidth="1"/>
    <col min="12307" max="12307" width="26.44140625" customWidth="1"/>
    <col min="12308" max="12308" width="17.109375" customWidth="1"/>
    <col min="12309" max="12309" width="26.5546875" customWidth="1"/>
    <col min="12310" max="12310" width="15.6640625" customWidth="1"/>
    <col min="12311" max="12311" width="16.44140625" customWidth="1"/>
    <col min="12312" max="12312" width="17.109375" customWidth="1"/>
    <col min="12313" max="12313" width="15.6640625" customWidth="1"/>
    <col min="12314" max="12314" width="17.33203125" customWidth="1"/>
    <col min="12315" max="12315" width="17.5546875" customWidth="1"/>
    <col min="12316" max="12316" width="6.33203125" customWidth="1"/>
    <col min="12561" max="12561" width="16.44140625" customWidth="1"/>
    <col min="12562" max="12562" width="15.33203125" customWidth="1"/>
    <col min="12563" max="12563" width="26.44140625" customWidth="1"/>
    <col min="12564" max="12564" width="17.109375" customWidth="1"/>
    <col min="12565" max="12565" width="26.5546875" customWidth="1"/>
    <col min="12566" max="12566" width="15.6640625" customWidth="1"/>
    <col min="12567" max="12567" width="16.44140625" customWidth="1"/>
    <col min="12568" max="12568" width="17.109375" customWidth="1"/>
    <col min="12569" max="12569" width="15.6640625" customWidth="1"/>
    <col min="12570" max="12570" width="17.33203125" customWidth="1"/>
    <col min="12571" max="12571" width="17.5546875" customWidth="1"/>
    <col min="12572" max="12572" width="6.33203125" customWidth="1"/>
    <col min="12817" max="12817" width="16.44140625" customWidth="1"/>
    <col min="12818" max="12818" width="15.33203125" customWidth="1"/>
    <col min="12819" max="12819" width="26.44140625" customWidth="1"/>
    <col min="12820" max="12820" width="17.109375" customWidth="1"/>
    <col min="12821" max="12821" width="26.5546875" customWidth="1"/>
    <col min="12822" max="12822" width="15.6640625" customWidth="1"/>
    <col min="12823" max="12823" width="16.44140625" customWidth="1"/>
    <col min="12824" max="12824" width="17.109375" customWidth="1"/>
    <col min="12825" max="12825" width="15.6640625" customWidth="1"/>
    <col min="12826" max="12826" width="17.33203125" customWidth="1"/>
    <col min="12827" max="12827" width="17.5546875" customWidth="1"/>
    <col min="12828" max="12828" width="6.33203125" customWidth="1"/>
    <col min="13073" max="13073" width="16.44140625" customWidth="1"/>
    <col min="13074" max="13074" width="15.33203125" customWidth="1"/>
    <col min="13075" max="13075" width="26.44140625" customWidth="1"/>
    <col min="13076" max="13076" width="17.109375" customWidth="1"/>
    <col min="13077" max="13077" width="26.5546875" customWidth="1"/>
    <col min="13078" max="13078" width="15.6640625" customWidth="1"/>
    <col min="13079" max="13079" width="16.44140625" customWidth="1"/>
    <col min="13080" max="13080" width="17.109375" customWidth="1"/>
    <col min="13081" max="13081" width="15.6640625" customWidth="1"/>
    <col min="13082" max="13082" width="17.33203125" customWidth="1"/>
    <col min="13083" max="13083" width="17.5546875" customWidth="1"/>
    <col min="13084" max="13084" width="6.33203125" customWidth="1"/>
    <col min="13329" max="13329" width="16.44140625" customWidth="1"/>
    <col min="13330" max="13330" width="15.33203125" customWidth="1"/>
    <col min="13331" max="13331" width="26.44140625" customWidth="1"/>
    <col min="13332" max="13332" width="17.109375" customWidth="1"/>
    <col min="13333" max="13333" width="26.5546875" customWidth="1"/>
    <col min="13334" max="13334" width="15.6640625" customWidth="1"/>
    <col min="13335" max="13335" width="16.44140625" customWidth="1"/>
    <col min="13336" max="13336" width="17.109375" customWidth="1"/>
    <col min="13337" max="13337" width="15.6640625" customWidth="1"/>
    <col min="13338" max="13338" width="17.33203125" customWidth="1"/>
    <col min="13339" max="13339" width="17.5546875" customWidth="1"/>
    <col min="13340" max="13340" width="6.33203125" customWidth="1"/>
    <col min="13585" max="13585" width="16.44140625" customWidth="1"/>
    <col min="13586" max="13586" width="15.33203125" customWidth="1"/>
    <col min="13587" max="13587" width="26.44140625" customWidth="1"/>
    <col min="13588" max="13588" width="17.109375" customWidth="1"/>
    <col min="13589" max="13589" width="26.5546875" customWidth="1"/>
    <col min="13590" max="13590" width="15.6640625" customWidth="1"/>
    <col min="13591" max="13591" width="16.44140625" customWidth="1"/>
    <col min="13592" max="13592" width="17.109375" customWidth="1"/>
    <col min="13593" max="13593" width="15.6640625" customWidth="1"/>
    <col min="13594" max="13594" width="17.33203125" customWidth="1"/>
    <col min="13595" max="13595" width="17.5546875" customWidth="1"/>
    <col min="13596" max="13596" width="6.33203125" customWidth="1"/>
    <col min="13841" max="13841" width="16.44140625" customWidth="1"/>
    <col min="13842" max="13842" width="15.33203125" customWidth="1"/>
    <col min="13843" max="13843" width="26.44140625" customWidth="1"/>
    <col min="13844" max="13844" width="17.109375" customWidth="1"/>
    <col min="13845" max="13845" width="26.5546875" customWidth="1"/>
    <col min="13846" max="13846" width="15.6640625" customWidth="1"/>
    <col min="13847" max="13847" width="16.44140625" customWidth="1"/>
    <col min="13848" max="13848" width="17.109375" customWidth="1"/>
    <col min="13849" max="13849" width="15.6640625" customWidth="1"/>
    <col min="13850" max="13850" width="17.33203125" customWidth="1"/>
    <col min="13851" max="13851" width="17.5546875" customWidth="1"/>
    <col min="13852" max="13852" width="6.33203125" customWidth="1"/>
    <col min="14097" max="14097" width="16.44140625" customWidth="1"/>
    <col min="14098" max="14098" width="15.33203125" customWidth="1"/>
    <col min="14099" max="14099" width="26.44140625" customWidth="1"/>
    <col min="14100" max="14100" width="17.109375" customWidth="1"/>
    <col min="14101" max="14101" width="26.5546875" customWidth="1"/>
    <col min="14102" max="14102" width="15.6640625" customWidth="1"/>
    <col min="14103" max="14103" width="16.44140625" customWidth="1"/>
    <col min="14104" max="14104" width="17.109375" customWidth="1"/>
    <col min="14105" max="14105" width="15.6640625" customWidth="1"/>
    <col min="14106" max="14106" width="17.33203125" customWidth="1"/>
    <col min="14107" max="14107" width="17.5546875" customWidth="1"/>
    <col min="14108" max="14108" width="6.33203125" customWidth="1"/>
    <col min="14353" max="14353" width="16.44140625" customWidth="1"/>
    <col min="14354" max="14354" width="15.33203125" customWidth="1"/>
    <col min="14355" max="14355" width="26.44140625" customWidth="1"/>
    <col min="14356" max="14356" width="17.109375" customWidth="1"/>
    <col min="14357" max="14357" width="26.5546875" customWidth="1"/>
    <col min="14358" max="14358" width="15.6640625" customWidth="1"/>
    <col min="14359" max="14359" width="16.44140625" customWidth="1"/>
    <col min="14360" max="14360" width="17.109375" customWidth="1"/>
    <col min="14361" max="14361" width="15.6640625" customWidth="1"/>
    <col min="14362" max="14362" width="17.33203125" customWidth="1"/>
    <col min="14363" max="14363" width="17.5546875" customWidth="1"/>
    <col min="14364" max="14364" width="6.33203125" customWidth="1"/>
    <col min="14609" max="14609" width="16.44140625" customWidth="1"/>
    <col min="14610" max="14610" width="15.33203125" customWidth="1"/>
    <col min="14611" max="14611" width="26.44140625" customWidth="1"/>
    <col min="14612" max="14612" width="17.109375" customWidth="1"/>
    <col min="14613" max="14613" width="26.5546875" customWidth="1"/>
    <col min="14614" max="14614" width="15.6640625" customWidth="1"/>
    <col min="14615" max="14615" width="16.44140625" customWidth="1"/>
    <col min="14616" max="14616" width="17.109375" customWidth="1"/>
    <col min="14617" max="14617" width="15.6640625" customWidth="1"/>
    <col min="14618" max="14618" width="17.33203125" customWidth="1"/>
    <col min="14619" max="14619" width="17.5546875" customWidth="1"/>
    <col min="14620" max="14620" width="6.33203125" customWidth="1"/>
    <col min="14865" max="14865" width="16.44140625" customWidth="1"/>
    <col min="14866" max="14866" width="15.33203125" customWidth="1"/>
    <col min="14867" max="14867" width="26.44140625" customWidth="1"/>
    <col min="14868" max="14868" width="17.109375" customWidth="1"/>
    <col min="14869" max="14869" width="26.5546875" customWidth="1"/>
    <col min="14870" max="14870" width="15.6640625" customWidth="1"/>
    <col min="14871" max="14871" width="16.44140625" customWidth="1"/>
    <col min="14872" max="14872" width="17.109375" customWidth="1"/>
    <col min="14873" max="14873" width="15.6640625" customWidth="1"/>
    <col min="14874" max="14874" width="17.33203125" customWidth="1"/>
    <col min="14875" max="14875" width="17.5546875" customWidth="1"/>
    <col min="14876" max="14876" width="6.33203125" customWidth="1"/>
    <col min="15121" max="15121" width="16.44140625" customWidth="1"/>
    <col min="15122" max="15122" width="15.33203125" customWidth="1"/>
    <col min="15123" max="15123" width="26.44140625" customWidth="1"/>
    <col min="15124" max="15124" width="17.109375" customWidth="1"/>
    <col min="15125" max="15125" width="26.5546875" customWidth="1"/>
    <col min="15126" max="15126" width="15.6640625" customWidth="1"/>
    <col min="15127" max="15127" width="16.44140625" customWidth="1"/>
    <col min="15128" max="15128" width="17.109375" customWidth="1"/>
    <col min="15129" max="15129" width="15.6640625" customWidth="1"/>
    <col min="15130" max="15130" width="17.33203125" customWidth="1"/>
    <col min="15131" max="15131" width="17.5546875" customWidth="1"/>
    <col min="15132" max="15132" width="6.33203125" customWidth="1"/>
    <col min="15377" max="15377" width="16.44140625" customWidth="1"/>
    <col min="15378" max="15378" width="15.33203125" customWidth="1"/>
    <col min="15379" max="15379" width="26.44140625" customWidth="1"/>
    <col min="15380" max="15380" width="17.109375" customWidth="1"/>
    <col min="15381" max="15381" width="26.5546875" customWidth="1"/>
    <col min="15382" max="15382" width="15.6640625" customWidth="1"/>
    <col min="15383" max="15383" width="16.44140625" customWidth="1"/>
    <col min="15384" max="15384" width="17.109375" customWidth="1"/>
    <col min="15385" max="15385" width="15.6640625" customWidth="1"/>
    <col min="15386" max="15386" width="17.33203125" customWidth="1"/>
    <col min="15387" max="15387" width="17.5546875" customWidth="1"/>
    <col min="15388" max="15388" width="6.33203125" customWidth="1"/>
    <col min="15633" max="15633" width="16.44140625" customWidth="1"/>
    <col min="15634" max="15634" width="15.33203125" customWidth="1"/>
    <col min="15635" max="15635" width="26.44140625" customWidth="1"/>
    <col min="15636" max="15636" width="17.109375" customWidth="1"/>
    <col min="15637" max="15637" width="26.5546875" customWidth="1"/>
    <col min="15638" max="15638" width="15.6640625" customWidth="1"/>
    <col min="15639" max="15639" width="16.44140625" customWidth="1"/>
    <col min="15640" max="15640" width="17.109375" customWidth="1"/>
    <col min="15641" max="15641" width="15.6640625" customWidth="1"/>
    <col min="15642" max="15642" width="17.33203125" customWidth="1"/>
    <col min="15643" max="15643" width="17.5546875" customWidth="1"/>
    <col min="15644" max="15644" width="6.33203125" customWidth="1"/>
    <col min="15889" max="15889" width="16.44140625" customWidth="1"/>
    <col min="15890" max="15890" width="15.33203125" customWidth="1"/>
    <col min="15891" max="15891" width="26.44140625" customWidth="1"/>
    <col min="15892" max="15892" width="17.109375" customWidth="1"/>
    <col min="15893" max="15893" width="26.5546875" customWidth="1"/>
    <col min="15894" max="15894" width="15.6640625" customWidth="1"/>
    <col min="15895" max="15895" width="16.44140625" customWidth="1"/>
    <col min="15896" max="15896" width="17.109375" customWidth="1"/>
    <col min="15897" max="15897" width="15.6640625" customWidth="1"/>
    <col min="15898" max="15898" width="17.33203125" customWidth="1"/>
    <col min="15899" max="15899" width="17.5546875" customWidth="1"/>
    <col min="15900" max="15900" width="6.33203125" customWidth="1"/>
    <col min="16145" max="16145" width="16.44140625" customWidth="1"/>
    <col min="16146" max="16146" width="15.33203125" customWidth="1"/>
    <col min="16147" max="16147" width="26.44140625" customWidth="1"/>
    <col min="16148" max="16148" width="17.109375" customWidth="1"/>
    <col min="16149" max="16149" width="26.5546875" customWidth="1"/>
    <col min="16150" max="16150" width="15.6640625" customWidth="1"/>
    <col min="16151" max="16151" width="16.44140625" customWidth="1"/>
    <col min="16152" max="16152" width="17.109375" customWidth="1"/>
    <col min="16153" max="16153" width="15.6640625" customWidth="1"/>
    <col min="16154" max="16154" width="17.33203125" customWidth="1"/>
    <col min="16155" max="16155" width="17.5546875" customWidth="1"/>
    <col min="16156" max="16156" width="6.33203125" customWidth="1"/>
  </cols>
  <sheetData>
    <row r="2" spans="1:50" ht="15.6" x14ac:dyDescent="0.3">
      <c r="A2" s="1" t="s">
        <v>35</v>
      </c>
    </row>
    <row r="3" spans="1:50" ht="15" thickBot="1" x14ac:dyDescent="0.35"/>
    <row r="4" spans="1:50" ht="18.600000000000001" thickBot="1" x14ac:dyDescent="0.4">
      <c r="A4" s="1" t="s">
        <v>0</v>
      </c>
      <c r="B4" s="2"/>
      <c r="R4" s="83" t="s">
        <v>37</v>
      </c>
      <c r="S4" s="84"/>
    </row>
    <row r="5" spans="1:50" x14ac:dyDescent="0.3">
      <c r="B5" s="2"/>
    </row>
    <row r="6" spans="1:50" hidden="1" x14ac:dyDescent="0.3">
      <c r="A6" s="3" t="s">
        <v>42</v>
      </c>
      <c r="B6" s="2"/>
    </row>
    <row r="7" spans="1:50" ht="16.2" thickBot="1" x14ac:dyDescent="0.35">
      <c r="B7" s="2"/>
      <c r="Q7" s="1" t="s">
        <v>36</v>
      </c>
    </row>
    <row r="8" spans="1:50" ht="30.75" customHeight="1" thickBot="1" x14ac:dyDescent="0.35">
      <c r="A8" s="4" t="s">
        <v>1</v>
      </c>
      <c r="G8" s="76" t="s">
        <v>27</v>
      </c>
      <c r="H8" s="77"/>
      <c r="I8" s="76" t="s">
        <v>28</v>
      </c>
      <c r="J8" s="78"/>
      <c r="K8" s="76" t="s">
        <v>31</v>
      </c>
      <c r="L8" s="77"/>
      <c r="M8" s="85" t="s">
        <v>34</v>
      </c>
      <c r="N8" s="86"/>
      <c r="O8" s="59"/>
      <c r="P8" s="59"/>
      <c r="R8" s="79"/>
      <c r="S8" s="79"/>
      <c r="T8" s="79"/>
      <c r="U8" s="79"/>
      <c r="V8" s="79"/>
      <c r="W8" s="79"/>
      <c r="X8" s="79"/>
      <c r="Y8" s="79"/>
      <c r="Z8" s="79"/>
      <c r="AA8" s="79"/>
    </row>
    <row r="9" spans="1:50" ht="15.75" customHeight="1" x14ac:dyDescent="0.3">
      <c r="A9" s="5" t="s">
        <v>2</v>
      </c>
      <c r="B9" s="6" t="s">
        <v>3</v>
      </c>
      <c r="C9" s="7" t="s">
        <v>43</v>
      </c>
      <c r="D9" s="8" t="s">
        <v>43</v>
      </c>
      <c r="E9" s="7" t="s">
        <v>43</v>
      </c>
      <c r="F9" s="7" t="s">
        <v>43</v>
      </c>
      <c r="G9" s="11" t="s">
        <v>43</v>
      </c>
      <c r="H9" s="10" t="s">
        <v>3</v>
      </c>
      <c r="I9" s="11" t="s">
        <v>43</v>
      </c>
      <c r="J9" s="61" t="s">
        <v>3</v>
      </c>
      <c r="K9" s="63" t="s">
        <v>43</v>
      </c>
      <c r="L9" s="6" t="s">
        <v>3</v>
      </c>
      <c r="M9" s="54" t="s">
        <v>43</v>
      </c>
      <c r="N9" s="55" t="s">
        <v>3</v>
      </c>
      <c r="O9" s="53"/>
      <c r="P9" s="53"/>
      <c r="Q9" s="5" t="s">
        <v>2</v>
      </c>
      <c r="R9" s="63" t="s">
        <v>43</v>
      </c>
      <c r="S9" s="6" t="s">
        <v>3</v>
      </c>
      <c r="T9" s="63" t="s">
        <v>43</v>
      </c>
      <c r="U9" s="6" t="s">
        <v>3</v>
      </c>
      <c r="V9" s="63" t="s">
        <v>43</v>
      </c>
      <c r="W9" s="6" t="s">
        <v>3</v>
      </c>
      <c r="X9" s="63" t="s">
        <v>43</v>
      </c>
      <c r="Y9" s="6" t="s">
        <v>3</v>
      </c>
      <c r="Z9" s="63" t="s">
        <v>43</v>
      </c>
      <c r="AA9" s="6" t="s">
        <v>3</v>
      </c>
      <c r="AB9" s="63" t="s">
        <v>43</v>
      </c>
      <c r="AC9" s="6" t="s">
        <v>3</v>
      </c>
      <c r="AD9" s="63" t="s">
        <v>43</v>
      </c>
      <c r="AE9" s="6" t="s">
        <v>3</v>
      </c>
      <c r="AF9" s="63" t="s">
        <v>43</v>
      </c>
      <c r="AG9" s="6" t="s">
        <v>3</v>
      </c>
      <c r="AH9" s="63" t="s">
        <v>43</v>
      </c>
      <c r="AI9" s="6" t="s">
        <v>3</v>
      </c>
      <c r="AJ9" s="63" t="s">
        <v>43</v>
      </c>
      <c r="AK9" s="6" t="s">
        <v>3</v>
      </c>
      <c r="AL9" s="63" t="s">
        <v>43</v>
      </c>
      <c r="AM9" s="6" t="s">
        <v>3</v>
      </c>
      <c r="AN9" s="63" t="s">
        <v>43</v>
      </c>
      <c r="AO9" s="6" t="s">
        <v>3</v>
      </c>
      <c r="AP9" s="63" t="s">
        <v>43</v>
      </c>
      <c r="AQ9" s="6" t="s">
        <v>3</v>
      </c>
      <c r="AR9" s="46" t="s">
        <v>43</v>
      </c>
      <c r="AS9" s="47" t="s">
        <v>3</v>
      </c>
      <c r="AU9" s="80" t="s">
        <v>45</v>
      </c>
    </row>
    <row r="10" spans="1:50" ht="15.6" x14ac:dyDescent="0.3">
      <c r="A10" s="9" t="s">
        <v>4</v>
      </c>
      <c r="B10" s="10" t="s">
        <v>26</v>
      </c>
      <c r="C10" s="11" t="s">
        <v>5</v>
      </c>
      <c r="D10" s="12" t="s">
        <v>6</v>
      </c>
      <c r="E10" s="11" t="s">
        <v>7</v>
      </c>
      <c r="F10" s="11" t="s">
        <v>8</v>
      </c>
      <c r="G10" s="11" t="s">
        <v>9</v>
      </c>
      <c r="H10" s="10" t="s">
        <v>9</v>
      </c>
      <c r="I10" s="11" t="s">
        <v>29</v>
      </c>
      <c r="J10" s="53" t="s">
        <v>29</v>
      </c>
      <c r="K10" s="64" t="s">
        <v>32</v>
      </c>
      <c r="L10" s="65" t="s">
        <v>32</v>
      </c>
      <c r="M10" s="54" t="s">
        <v>33</v>
      </c>
      <c r="N10" s="54" t="s">
        <v>33</v>
      </c>
      <c r="O10" s="53"/>
      <c r="P10" s="53"/>
      <c r="Q10" s="9" t="s">
        <v>4</v>
      </c>
      <c r="R10" s="64" t="s">
        <v>32</v>
      </c>
      <c r="S10" s="65" t="s">
        <v>32</v>
      </c>
      <c r="T10" s="64" t="s">
        <v>33</v>
      </c>
      <c r="U10" s="65" t="s">
        <v>33</v>
      </c>
      <c r="V10" s="64" t="s">
        <v>38</v>
      </c>
      <c r="W10" s="65" t="str">
        <f>V10</f>
        <v>spilindex 107,20</v>
      </c>
      <c r="X10" s="64" t="s">
        <v>39</v>
      </c>
      <c r="Y10" s="65" t="str">
        <f>X10</f>
        <v>spilindex 109,34</v>
      </c>
      <c r="Z10" s="64" t="s">
        <v>40</v>
      </c>
      <c r="AA10" s="65" t="str">
        <f>Z10</f>
        <v>spilindex 111,53</v>
      </c>
      <c r="AB10" s="64" t="s">
        <v>41</v>
      </c>
      <c r="AC10" s="65" t="str">
        <f>AB10</f>
        <v>spilindex 113,76</v>
      </c>
      <c r="AD10" s="64" t="s">
        <v>46</v>
      </c>
      <c r="AE10" s="65" t="str">
        <f>AD10</f>
        <v>spilindex 116,04</v>
      </c>
      <c r="AF10" s="64" t="s">
        <v>47</v>
      </c>
      <c r="AG10" s="65" t="str">
        <f>AF10</f>
        <v>spilindex 118,36</v>
      </c>
      <c r="AH10" s="64" t="s">
        <v>48</v>
      </c>
      <c r="AI10" s="65" t="str">
        <f>AH10</f>
        <v>spilindex 120,73</v>
      </c>
      <c r="AJ10" s="64" t="s">
        <v>49</v>
      </c>
      <c r="AK10" s="65" t="str">
        <f>AJ10</f>
        <v>spilindex 123,14</v>
      </c>
      <c r="AL10" s="64" t="s">
        <v>50</v>
      </c>
      <c r="AM10" s="65" t="str">
        <f>AL10</f>
        <v>spilindex 125,60</v>
      </c>
      <c r="AN10" s="64" t="s">
        <v>51</v>
      </c>
      <c r="AO10" s="65" t="str">
        <f>AN10</f>
        <v>spilindex 128,11</v>
      </c>
      <c r="AP10" s="64" t="s">
        <v>52</v>
      </c>
      <c r="AQ10" s="65" t="str">
        <f>AP10</f>
        <v>spilindex 130,67</v>
      </c>
      <c r="AR10" s="48" t="s">
        <v>53</v>
      </c>
      <c r="AS10" s="48" t="str">
        <f>AR10</f>
        <v>spilindex 133,28</v>
      </c>
      <c r="AU10" s="81"/>
    </row>
    <row r="11" spans="1:50" s="17" customFormat="1" ht="16.2" thickBot="1" x14ac:dyDescent="0.35">
      <c r="A11" s="13"/>
      <c r="B11" s="14" t="s">
        <v>10</v>
      </c>
      <c r="C11" s="15" t="s">
        <v>11</v>
      </c>
      <c r="D11" s="16">
        <v>40422</v>
      </c>
      <c r="E11" s="15">
        <v>40664</v>
      </c>
      <c r="F11" s="15">
        <v>40940</v>
      </c>
      <c r="G11" s="15">
        <v>41244</v>
      </c>
      <c r="H11" s="14">
        <v>41244</v>
      </c>
      <c r="I11" s="15">
        <v>42522</v>
      </c>
      <c r="J11" s="60">
        <v>42522</v>
      </c>
      <c r="K11" s="66">
        <v>42887</v>
      </c>
      <c r="L11" s="67">
        <v>42887</v>
      </c>
      <c r="M11" s="56">
        <v>43344</v>
      </c>
      <c r="N11" s="56">
        <v>43344</v>
      </c>
      <c r="O11" s="60"/>
      <c r="P11" s="60"/>
      <c r="Q11" s="13"/>
      <c r="R11" s="66">
        <v>42887</v>
      </c>
      <c r="S11" s="67">
        <v>42887</v>
      </c>
      <c r="T11" s="66">
        <v>43344</v>
      </c>
      <c r="U11" s="67">
        <v>43344</v>
      </c>
      <c r="V11" s="66">
        <v>43891</v>
      </c>
      <c r="W11" s="67">
        <f>V11</f>
        <v>43891</v>
      </c>
      <c r="X11" s="66">
        <v>44440</v>
      </c>
      <c r="Y11" s="67">
        <f>X11</f>
        <v>44440</v>
      </c>
      <c r="Z11" s="66">
        <v>44562</v>
      </c>
      <c r="AA11" s="67">
        <f>Z11</f>
        <v>44562</v>
      </c>
      <c r="AB11" s="66">
        <v>44621</v>
      </c>
      <c r="AC11" s="67">
        <f>AB11</f>
        <v>44621</v>
      </c>
      <c r="AD11" s="66">
        <v>44682</v>
      </c>
      <c r="AE11" s="67">
        <f>AD11</f>
        <v>44682</v>
      </c>
      <c r="AF11" s="66">
        <v>44774</v>
      </c>
      <c r="AG11" s="67">
        <f>AF11</f>
        <v>44774</v>
      </c>
      <c r="AH11" s="66">
        <v>44866</v>
      </c>
      <c r="AI11" s="67">
        <f>AH11</f>
        <v>44866</v>
      </c>
      <c r="AJ11" s="66">
        <v>44896</v>
      </c>
      <c r="AK11" s="67">
        <f>AJ11</f>
        <v>44896</v>
      </c>
      <c r="AL11" s="66">
        <v>45231</v>
      </c>
      <c r="AM11" s="67">
        <f>AL11</f>
        <v>45231</v>
      </c>
      <c r="AN11" s="66">
        <v>45413</v>
      </c>
      <c r="AO11" s="67">
        <f>AN11</f>
        <v>45413</v>
      </c>
      <c r="AP11" s="66">
        <v>45689</v>
      </c>
      <c r="AQ11" s="67">
        <f>AP11</f>
        <v>45689</v>
      </c>
      <c r="AR11" s="49">
        <v>46023</v>
      </c>
      <c r="AS11" s="49">
        <f>AR11</f>
        <v>46023</v>
      </c>
      <c r="AU11" s="81"/>
    </row>
    <row r="12" spans="1:50" ht="16.2" thickBot="1" x14ac:dyDescent="0.35">
      <c r="A12" s="18"/>
      <c r="B12" s="35" t="s">
        <v>13</v>
      </c>
      <c r="C12" s="20" t="s">
        <v>12</v>
      </c>
      <c r="D12" s="21" t="s">
        <v>12</v>
      </c>
      <c r="E12" s="19" t="s">
        <v>12</v>
      </c>
      <c r="F12" s="22" t="s">
        <v>12</v>
      </c>
      <c r="G12" s="39" t="s">
        <v>12</v>
      </c>
      <c r="H12" s="10" t="s">
        <v>12</v>
      </c>
      <c r="I12" s="42" t="s">
        <v>30</v>
      </c>
      <c r="J12" s="62" t="s">
        <v>30</v>
      </c>
      <c r="K12" s="68" t="s">
        <v>30</v>
      </c>
      <c r="L12" s="69" t="s">
        <v>30</v>
      </c>
      <c r="M12" s="54" t="s">
        <v>30</v>
      </c>
      <c r="N12" s="57" t="s">
        <v>30</v>
      </c>
      <c r="O12" s="53"/>
      <c r="P12" s="53"/>
      <c r="Q12" s="18"/>
      <c r="R12" s="68" t="s">
        <v>30</v>
      </c>
      <c r="S12" s="69" t="s">
        <v>30</v>
      </c>
      <c r="T12" s="68" t="s">
        <v>30</v>
      </c>
      <c r="U12" s="69" t="s">
        <v>30</v>
      </c>
      <c r="V12" s="68" t="s">
        <v>30</v>
      </c>
      <c r="W12" s="69" t="s">
        <v>30</v>
      </c>
      <c r="X12" s="68" t="s">
        <v>30</v>
      </c>
      <c r="Y12" s="69" t="s">
        <v>30</v>
      </c>
      <c r="Z12" s="68" t="s">
        <v>30</v>
      </c>
      <c r="AA12" s="69" t="s">
        <v>30</v>
      </c>
      <c r="AB12" s="68" t="s">
        <v>30</v>
      </c>
      <c r="AC12" s="69" t="s">
        <v>30</v>
      </c>
      <c r="AD12" s="68" t="s">
        <v>30</v>
      </c>
      <c r="AE12" s="69" t="s">
        <v>30</v>
      </c>
      <c r="AF12" s="68" t="s">
        <v>30</v>
      </c>
      <c r="AG12" s="69" t="s">
        <v>30</v>
      </c>
      <c r="AH12" s="68" t="s">
        <v>30</v>
      </c>
      <c r="AI12" s="69" t="s">
        <v>30</v>
      </c>
      <c r="AJ12" s="68" t="s">
        <v>30</v>
      </c>
      <c r="AK12" s="69" t="s">
        <v>30</v>
      </c>
      <c r="AL12" s="68" t="s">
        <v>30</v>
      </c>
      <c r="AM12" s="69" t="s">
        <v>30</v>
      </c>
      <c r="AN12" s="68" t="s">
        <v>30</v>
      </c>
      <c r="AO12" s="69" t="s">
        <v>30</v>
      </c>
      <c r="AP12" s="68" t="s">
        <v>30</v>
      </c>
      <c r="AQ12" s="69" t="s">
        <v>30</v>
      </c>
      <c r="AR12" s="50" t="s">
        <v>30</v>
      </c>
      <c r="AS12" s="70" t="s">
        <v>30</v>
      </c>
      <c r="AU12" s="82"/>
    </row>
    <row r="13" spans="1:50" ht="15.6" x14ac:dyDescent="0.3">
      <c r="A13" s="23"/>
      <c r="B13" s="36"/>
      <c r="C13" s="24"/>
      <c r="D13" s="25"/>
      <c r="E13" s="24"/>
      <c r="F13" s="26"/>
      <c r="G13" s="40"/>
      <c r="H13" s="41"/>
      <c r="I13" s="40"/>
      <c r="J13" s="41"/>
      <c r="K13" s="40"/>
      <c r="L13" s="41"/>
      <c r="M13" s="43"/>
      <c r="N13" s="44"/>
      <c r="Q13" s="23"/>
      <c r="R13" s="40"/>
      <c r="S13" s="41"/>
      <c r="T13" s="40"/>
      <c r="U13" s="41"/>
      <c r="V13" s="40"/>
      <c r="W13" s="41"/>
      <c r="X13" s="40"/>
      <c r="Y13" s="41"/>
      <c r="Z13" s="40"/>
      <c r="AA13" s="41"/>
      <c r="AB13" s="40"/>
      <c r="AC13" s="41"/>
      <c r="AD13" s="40"/>
      <c r="AE13" s="41"/>
      <c r="AF13" s="40"/>
      <c r="AG13" s="41"/>
      <c r="AH13" s="40"/>
      <c r="AI13" s="41"/>
      <c r="AJ13" s="40"/>
      <c r="AK13" s="41"/>
      <c r="AL13" s="40"/>
      <c r="AM13" s="41"/>
      <c r="AN13" s="40"/>
      <c r="AO13" s="41"/>
      <c r="AP13" s="40"/>
      <c r="AQ13" s="41"/>
      <c r="AR13" s="43"/>
      <c r="AS13" s="44"/>
      <c r="AU13" s="73"/>
    </row>
    <row r="14" spans="1:50" ht="15.6" x14ac:dyDescent="0.3">
      <c r="A14" s="27" t="s">
        <v>14</v>
      </c>
      <c r="B14" s="37">
        <v>71900.299800000008</v>
      </c>
      <c r="C14" s="28">
        <f>ROUND(($B14/12),2)</f>
        <v>5991.69</v>
      </c>
      <c r="D14" s="29">
        <f>ROUND((($B14/12*112.72)/110.51),2)</f>
        <v>6111.51</v>
      </c>
      <c r="E14" s="29">
        <f>ROUND((($B14/12*114.97)/110.51),2)</f>
        <v>6233.51</v>
      </c>
      <c r="F14" s="30">
        <f>ROUND((($B14/12*117.27)/110.51),2)</f>
        <v>6358.21</v>
      </c>
      <c r="G14" s="37">
        <f>ROUND((($B14/12*119.62)/110.51),2)</f>
        <v>6485.62</v>
      </c>
      <c r="H14" s="37">
        <f>G14*12</f>
        <v>77827.44</v>
      </c>
      <c r="I14" s="37">
        <f>ROUND((($B14/12*101.02)/(110.51*0.828)),2)</f>
        <v>6614.92</v>
      </c>
      <c r="J14" s="37">
        <f>I14*12</f>
        <v>79379.040000000008</v>
      </c>
      <c r="K14" s="37">
        <f>ROUND((($B14/12*103.04)/(110.51*0.828)),2)</f>
        <v>6747.2</v>
      </c>
      <c r="L14" s="37">
        <f>K14*12</f>
        <v>80966.399999999994</v>
      </c>
      <c r="M14" s="45">
        <f>ROUND((($B14/12*105.1)/(110.51*0.828)),2)</f>
        <v>6882.09</v>
      </c>
      <c r="N14" s="45">
        <f>M14*12</f>
        <v>82585.08</v>
      </c>
      <c r="O14" s="52"/>
      <c r="P14" s="52"/>
      <c r="Q14" s="27" t="s">
        <v>14</v>
      </c>
      <c r="R14" s="37">
        <f>K14*1.245</f>
        <v>8400.264000000001</v>
      </c>
      <c r="S14" s="37">
        <f>R14*12</f>
        <v>100803.16800000001</v>
      </c>
      <c r="T14" s="37">
        <f>R14*1.02</f>
        <v>8568.2692800000004</v>
      </c>
      <c r="U14" s="37">
        <f>T14*12</f>
        <v>102819.23136000001</v>
      </c>
      <c r="V14" s="37">
        <f>$R14*1.02^2</f>
        <v>8739.6346656000005</v>
      </c>
      <c r="W14" s="37">
        <f>V14*12</f>
        <v>104875.6159872</v>
      </c>
      <c r="X14" s="37">
        <f>$R14*1.02^3</f>
        <v>8914.4273589120003</v>
      </c>
      <c r="Y14" s="37">
        <f>X14*12</f>
        <v>106973.12830694401</v>
      </c>
      <c r="Z14" s="37">
        <f>$R14*1.02^4</f>
        <v>9092.7159060902413</v>
      </c>
      <c r="AA14" s="37">
        <f>Z14*12</f>
        <v>109112.5908730829</v>
      </c>
      <c r="AB14" s="37">
        <f>$R14*1.02^5</f>
        <v>9274.570224212046</v>
      </c>
      <c r="AC14" s="37">
        <f>AB14*12</f>
        <v>111294.84269054455</v>
      </c>
      <c r="AD14" s="37">
        <f>$R14*1.02^6</f>
        <v>9460.0616286962868</v>
      </c>
      <c r="AE14" s="37">
        <f>AD14*12</f>
        <v>113520.73954435544</v>
      </c>
      <c r="AF14" s="37">
        <f>$R14*1.02^7</f>
        <v>9649.2628612702119</v>
      </c>
      <c r="AG14" s="37">
        <f>AF14*12</f>
        <v>115791.15433524255</v>
      </c>
      <c r="AH14" s="37">
        <f>$R14*1.02^8</f>
        <v>9842.2481184956159</v>
      </c>
      <c r="AI14" s="37">
        <f>AH14*12</f>
        <v>118106.97742194739</v>
      </c>
      <c r="AJ14" s="37">
        <f>$R14*1.02^9</f>
        <v>10039.093080865528</v>
      </c>
      <c r="AK14" s="37">
        <f>AJ14*12</f>
        <v>120469.11697038634</v>
      </c>
      <c r="AL14" s="37">
        <f>$R14*1.02^10</f>
        <v>10239.87494248284</v>
      </c>
      <c r="AM14" s="37">
        <f>AL14*12</f>
        <v>122878.49930979408</v>
      </c>
      <c r="AN14" s="37">
        <f>$R14*1.02^11</f>
        <v>10444.672441332494</v>
      </c>
      <c r="AO14" s="37">
        <f>AN14*12</f>
        <v>125336.06929598993</v>
      </c>
      <c r="AP14" s="37">
        <f t="shared" ref="AP14:AR22" si="0">$R14*1.02^12</f>
        <v>10653.565890159147</v>
      </c>
      <c r="AQ14" s="37">
        <f>AP14*12</f>
        <v>127842.79068190977</v>
      </c>
      <c r="AR14" s="45">
        <f>$R14*1.02^13</f>
        <v>10866.637207962329</v>
      </c>
      <c r="AS14" s="45">
        <f>AR14*12</f>
        <v>130399.64649554795</v>
      </c>
      <c r="AU14" s="74">
        <f>AR14*12*1.3445+0.92*AR14+(1265.4+3.03%*AR14*12)*1.3445</f>
        <v>192333.22768340146</v>
      </c>
      <c r="AW14" s="72"/>
      <c r="AX14" s="72"/>
    </row>
    <row r="15" spans="1:50" ht="15.6" x14ac:dyDescent="0.3">
      <c r="A15" s="27" t="s">
        <v>15</v>
      </c>
      <c r="B15" s="37">
        <v>74388.069600000003</v>
      </c>
      <c r="C15" s="28">
        <f>ROUND(($B15/12),2)</f>
        <v>6199.01</v>
      </c>
      <c r="D15" s="29">
        <f t="shared" ref="D15:D22" si="1">ROUND((($B15/12*112.72)/110.51),2)</f>
        <v>6322.97</v>
      </c>
      <c r="E15" s="29">
        <f t="shared" ref="E15:E22" si="2">ROUND((($B15/12*114.97)/110.51),2)</f>
        <v>6449.19</v>
      </c>
      <c r="F15" s="30">
        <f t="shared" ref="F15:F22" si="3">ROUND((($B15/12*117.27)/110.51),2)</f>
        <v>6578.2</v>
      </c>
      <c r="G15" s="37">
        <f t="shared" ref="G15:G22" si="4">ROUND((($B15/12*119.62)/110.51),2)</f>
        <v>6710.03</v>
      </c>
      <c r="H15" s="37">
        <f t="shared" ref="H15:H22" si="5">G15*12</f>
        <v>80520.36</v>
      </c>
      <c r="I15" s="37">
        <f t="shared" ref="I15:I22" si="6">ROUND((($B15/12*101.02)/(110.51*0.828)),2)</f>
        <v>6843.8</v>
      </c>
      <c r="J15" s="37">
        <f t="shared" ref="J15:J22" si="7">I15*12</f>
        <v>82125.600000000006</v>
      </c>
      <c r="K15" s="37">
        <f t="shared" ref="K15:K22" si="8">ROUND((($B15/12*103.04)/(110.51*0.828)),2)</f>
        <v>6980.65</v>
      </c>
      <c r="L15" s="37">
        <f t="shared" ref="L15:L22" si="9">K15*12</f>
        <v>83767.799999999988</v>
      </c>
      <c r="M15" s="45">
        <f t="shared" ref="M15:M22" si="10">ROUND((($B15/12*105.1)/(110.51*0.828)),2)</f>
        <v>7120.21</v>
      </c>
      <c r="N15" s="45">
        <f t="shared" ref="N15:N22" si="11">M15*12</f>
        <v>85442.52</v>
      </c>
      <c r="O15" s="52"/>
      <c r="P15" s="52"/>
      <c r="Q15" s="27" t="s">
        <v>15</v>
      </c>
      <c r="R15" s="37">
        <f t="shared" ref="R15:R22" si="12">K15*1.245</f>
        <v>8690.9092500000006</v>
      </c>
      <c r="S15" s="37">
        <f t="shared" ref="S15:S22" si="13">R15*12</f>
        <v>104290.91100000001</v>
      </c>
      <c r="T15" s="37">
        <f t="shared" ref="T15:T22" si="14">R15*1.02</f>
        <v>8864.7274350000007</v>
      </c>
      <c r="U15" s="37">
        <f t="shared" ref="U15:U22" si="15">T15*12</f>
        <v>106376.72922000001</v>
      </c>
      <c r="V15" s="37">
        <f t="shared" ref="V15:V22" si="16">$R15*1.02^2</f>
        <v>9042.0219837000004</v>
      </c>
      <c r="W15" s="37">
        <f t="shared" ref="W15:W22" si="17">V15*12</f>
        <v>108504.26380440001</v>
      </c>
      <c r="X15" s="37">
        <f t="shared" ref="X15:X22" si="18">$R15*1.02^3</f>
        <v>9222.8624233739993</v>
      </c>
      <c r="Y15" s="37">
        <f t="shared" ref="Y15:Y22" si="19">X15*12</f>
        <v>110674.349080488</v>
      </c>
      <c r="Z15" s="37">
        <f t="shared" ref="Z15:Z22" si="20">$R15*1.02^4</f>
        <v>9407.3196718414802</v>
      </c>
      <c r="AA15" s="37">
        <f t="shared" ref="AA15:AA22" si="21">Z15*12</f>
        <v>112887.83606209776</v>
      </c>
      <c r="AB15" s="37">
        <f t="shared" ref="AB15:AB22" si="22">$R15*1.02^5</f>
        <v>9595.4660652783095</v>
      </c>
      <c r="AC15" s="37">
        <f t="shared" ref="AC15:AC22" si="23">AB15*12</f>
        <v>115145.59278333971</v>
      </c>
      <c r="AD15" s="37">
        <f t="shared" ref="AD15:AD22" si="24">$R15*1.02^6</f>
        <v>9787.3753865838771</v>
      </c>
      <c r="AE15" s="37">
        <f t="shared" ref="AE15:AE22" si="25">AD15*12</f>
        <v>117448.50463900653</v>
      </c>
      <c r="AF15" s="37">
        <f t="shared" ref="AF15:AF22" si="26">$R15*1.02^7</f>
        <v>9983.1228943155529</v>
      </c>
      <c r="AG15" s="37">
        <f t="shared" ref="AG15:AG22" si="27">AF15*12</f>
        <v>119797.47473178664</v>
      </c>
      <c r="AH15" s="37">
        <f t="shared" ref="AH15:AH21" si="28">$R15*1.02^8</f>
        <v>10182.785352201865</v>
      </c>
      <c r="AI15" s="37">
        <f t="shared" ref="AI15:AI21" si="29">AH15*12</f>
        <v>122193.42422642239</v>
      </c>
      <c r="AJ15" s="37">
        <f t="shared" ref="AJ15:AJ22" si="30">$R15*1.02^9</f>
        <v>10386.441059245903</v>
      </c>
      <c r="AK15" s="37">
        <f t="shared" ref="AK15:AK21" si="31">AJ15*12</f>
        <v>124637.29271095083</v>
      </c>
      <c r="AL15" s="37">
        <f t="shared" ref="AL15:AL21" si="32">$R15*1.02^10</f>
        <v>10594.16988043082</v>
      </c>
      <c r="AM15" s="37">
        <f t="shared" ref="AM15:AO21" si="33">AL15*12</f>
        <v>127130.03856516985</v>
      </c>
      <c r="AN15" s="37">
        <f t="shared" ref="AN15:AN22" si="34">$R15*1.02^11</f>
        <v>10806.053278039435</v>
      </c>
      <c r="AO15" s="37">
        <f t="shared" si="33"/>
        <v>129672.63933647322</v>
      </c>
      <c r="AP15" s="37">
        <f t="shared" si="0"/>
        <v>11022.174343600225</v>
      </c>
      <c r="AQ15" s="37">
        <f t="shared" ref="AQ15:AQ21" si="35">AP15*12</f>
        <v>132266.09212320269</v>
      </c>
      <c r="AR15" s="45">
        <f t="shared" ref="AR15:AR22" si="36">$R15*1.02^13</f>
        <v>11242.617830472229</v>
      </c>
      <c r="AS15" s="45">
        <f t="shared" ref="AS15:AS21" si="37">AR15*12</f>
        <v>134911.41396566675</v>
      </c>
      <c r="AU15" s="74">
        <f t="shared" ref="AU15:AU22" si="38">AR15*12*1.3445+0.92*AR15+(1265.4+3.03%*AR15*12)*1.3445</f>
        <v>198929.00318200164</v>
      </c>
      <c r="AW15" s="72"/>
    </row>
    <row r="16" spans="1:50" ht="15.6" x14ac:dyDescent="0.3">
      <c r="A16" s="27" t="s">
        <v>16</v>
      </c>
      <c r="B16" s="37">
        <v>76876.645199999999</v>
      </c>
      <c r="C16" s="28">
        <f t="shared" ref="C16:C22" si="39">ROUND(($B16/12),2)</f>
        <v>6406.39</v>
      </c>
      <c r="D16" s="29">
        <f t="shared" si="1"/>
        <v>6534.5</v>
      </c>
      <c r="E16" s="29">
        <f t="shared" si="2"/>
        <v>6664.94</v>
      </c>
      <c r="F16" s="30">
        <f t="shared" si="3"/>
        <v>6798.27</v>
      </c>
      <c r="G16" s="37">
        <f t="shared" si="4"/>
        <v>6934.5</v>
      </c>
      <c r="H16" s="37">
        <f t="shared" si="5"/>
        <v>83214</v>
      </c>
      <c r="I16" s="37">
        <f t="shared" si="6"/>
        <v>7072.76</v>
      </c>
      <c r="J16" s="37">
        <f t="shared" si="7"/>
        <v>84873.12</v>
      </c>
      <c r="K16" s="37">
        <f t="shared" si="8"/>
        <v>7214.18</v>
      </c>
      <c r="L16" s="37">
        <f t="shared" si="9"/>
        <v>86570.16</v>
      </c>
      <c r="M16" s="45">
        <f t="shared" si="10"/>
        <v>7358.41</v>
      </c>
      <c r="N16" s="45">
        <f t="shared" si="11"/>
        <v>88300.92</v>
      </c>
      <c r="O16" s="52"/>
      <c r="P16" s="52"/>
      <c r="Q16" s="27" t="s">
        <v>16</v>
      </c>
      <c r="R16" s="37">
        <f t="shared" si="12"/>
        <v>8981.6541000000016</v>
      </c>
      <c r="S16" s="37">
        <f t="shared" si="13"/>
        <v>107779.84920000003</v>
      </c>
      <c r="T16" s="37">
        <f t="shared" si="14"/>
        <v>9161.2871820000018</v>
      </c>
      <c r="U16" s="37">
        <f t="shared" si="15"/>
        <v>109935.44618400003</v>
      </c>
      <c r="V16" s="37">
        <f t="shared" si="16"/>
        <v>9344.5129256400014</v>
      </c>
      <c r="W16" s="37">
        <f t="shared" si="17"/>
        <v>112134.15510768001</v>
      </c>
      <c r="X16" s="37">
        <f t="shared" si="18"/>
        <v>9531.4031841528013</v>
      </c>
      <c r="Y16" s="37">
        <f t="shared" si="19"/>
        <v>114376.83820983362</v>
      </c>
      <c r="Z16" s="37">
        <f t="shared" si="20"/>
        <v>9722.0312478358574</v>
      </c>
      <c r="AA16" s="37">
        <f t="shared" si="21"/>
        <v>116664.37497403029</v>
      </c>
      <c r="AB16" s="37">
        <f t="shared" si="22"/>
        <v>9916.4718727925756</v>
      </c>
      <c r="AC16" s="37">
        <f t="shared" si="23"/>
        <v>118997.66247351091</v>
      </c>
      <c r="AD16" s="37">
        <f t="shared" si="24"/>
        <v>10114.801310248427</v>
      </c>
      <c r="AE16" s="37">
        <f t="shared" si="25"/>
        <v>121377.61572298114</v>
      </c>
      <c r="AF16" s="37">
        <f t="shared" si="26"/>
        <v>10317.097336453393</v>
      </c>
      <c r="AG16" s="37">
        <f t="shared" si="27"/>
        <v>123805.16803744072</v>
      </c>
      <c r="AH16" s="37">
        <f t="shared" si="28"/>
        <v>10523.439283182463</v>
      </c>
      <c r="AI16" s="37">
        <f t="shared" si="29"/>
        <v>126281.27139818955</v>
      </c>
      <c r="AJ16" s="37">
        <f t="shared" si="30"/>
        <v>10733.908068846111</v>
      </c>
      <c r="AK16" s="37">
        <f t="shared" si="31"/>
        <v>128806.89682615333</v>
      </c>
      <c r="AL16" s="37">
        <f t="shared" si="32"/>
        <v>10948.586230223034</v>
      </c>
      <c r="AM16" s="37">
        <f t="shared" si="33"/>
        <v>131383.0347626764</v>
      </c>
      <c r="AN16" s="37">
        <f t="shared" si="34"/>
        <v>11167.557954827493</v>
      </c>
      <c r="AO16" s="37">
        <f t="shared" si="33"/>
        <v>134010.69545792992</v>
      </c>
      <c r="AP16" s="37">
        <f t="shared" si="0"/>
        <v>11390.909113924045</v>
      </c>
      <c r="AQ16" s="37">
        <f t="shared" si="35"/>
        <v>136690.90936708852</v>
      </c>
      <c r="AR16" s="45">
        <f t="shared" si="36"/>
        <v>11618.727296202525</v>
      </c>
      <c r="AS16" s="45">
        <f t="shared" si="37"/>
        <v>139424.72755443031</v>
      </c>
      <c r="AU16" s="74">
        <f t="shared" si="38"/>
        <v>205527.03895920492</v>
      </c>
      <c r="AW16" s="72"/>
    </row>
    <row r="17" spans="1:49" ht="15.6" x14ac:dyDescent="0.3">
      <c r="A17" s="27" t="s">
        <v>17</v>
      </c>
      <c r="B17" s="37">
        <v>79365.496199999994</v>
      </c>
      <c r="C17" s="28">
        <f t="shared" si="39"/>
        <v>6613.79</v>
      </c>
      <c r="D17" s="29">
        <f t="shared" si="1"/>
        <v>6746.06</v>
      </c>
      <c r="E17" s="29">
        <f t="shared" si="2"/>
        <v>6880.71</v>
      </c>
      <c r="F17" s="30">
        <f t="shared" si="3"/>
        <v>7018.36</v>
      </c>
      <c r="G17" s="37">
        <f t="shared" si="4"/>
        <v>7159.01</v>
      </c>
      <c r="H17" s="37">
        <f t="shared" si="5"/>
        <v>85908.12</v>
      </c>
      <c r="I17" s="37">
        <f t="shared" si="6"/>
        <v>7301.73</v>
      </c>
      <c r="J17" s="37">
        <f t="shared" si="7"/>
        <v>87620.76</v>
      </c>
      <c r="K17" s="37">
        <f t="shared" si="8"/>
        <v>7447.74</v>
      </c>
      <c r="L17" s="37">
        <f t="shared" si="9"/>
        <v>89372.88</v>
      </c>
      <c r="M17" s="45">
        <f t="shared" si="10"/>
        <v>7596.64</v>
      </c>
      <c r="N17" s="45">
        <f t="shared" si="11"/>
        <v>91159.680000000008</v>
      </c>
      <c r="O17" s="52"/>
      <c r="P17" s="52"/>
      <c r="Q17" s="27" t="s">
        <v>17</v>
      </c>
      <c r="R17" s="37">
        <f t="shared" si="12"/>
        <v>9272.4363000000012</v>
      </c>
      <c r="S17" s="37">
        <f t="shared" si="13"/>
        <v>111269.23560000001</v>
      </c>
      <c r="T17" s="37">
        <f t="shared" si="14"/>
        <v>9457.8850260000017</v>
      </c>
      <c r="U17" s="37">
        <f t="shared" si="15"/>
        <v>113494.62031200001</v>
      </c>
      <c r="V17" s="37">
        <f t="shared" si="16"/>
        <v>9647.0427265200015</v>
      </c>
      <c r="W17" s="37">
        <f t="shared" si="17"/>
        <v>115764.51271824002</v>
      </c>
      <c r="X17" s="37">
        <f t="shared" si="18"/>
        <v>9839.983581050401</v>
      </c>
      <c r="Y17" s="37">
        <f t="shared" si="19"/>
        <v>118079.80297260481</v>
      </c>
      <c r="Z17" s="37">
        <f t="shared" si="20"/>
        <v>10036.783252671408</v>
      </c>
      <c r="AA17" s="37">
        <f t="shared" si="21"/>
        <v>120441.3990320569</v>
      </c>
      <c r="AB17" s="37">
        <f t="shared" si="22"/>
        <v>10237.518917724838</v>
      </c>
      <c r="AC17" s="37">
        <f t="shared" si="23"/>
        <v>122850.22701269804</v>
      </c>
      <c r="AD17" s="37">
        <f t="shared" si="24"/>
        <v>10442.269296079336</v>
      </c>
      <c r="AE17" s="37">
        <f t="shared" si="25"/>
        <v>125307.23155295203</v>
      </c>
      <c r="AF17" s="37">
        <f t="shared" si="26"/>
        <v>10651.11468200092</v>
      </c>
      <c r="AG17" s="37">
        <f t="shared" si="27"/>
        <v>127813.37618401104</v>
      </c>
      <c r="AH17" s="37">
        <f t="shared" si="28"/>
        <v>10864.136975640939</v>
      </c>
      <c r="AI17" s="37">
        <f t="shared" si="29"/>
        <v>130369.64370769126</v>
      </c>
      <c r="AJ17" s="37">
        <f t="shared" si="30"/>
        <v>11081.419715153757</v>
      </c>
      <c r="AK17" s="37">
        <f t="shared" si="31"/>
        <v>132977.03658184508</v>
      </c>
      <c r="AL17" s="37">
        <f t="shared" si="32"/>
        <v>11303.048109456833</v>
      </c>
      <c r="AM17" s="37">
        <f t="shared" si="33"/>
        <v>135636.577313482</v>
      </c>
      <c r="AN17" s="37">
        <f t="shared" si="34"/>
        <v>11529.109071645968</v>
      </c>
      <c r="AO17" s="37">
        <f t="shared" si="33"/>
        <v>138349.30885975162</v>
      </c>
      <c r="AP17" s="37">
        <f t="shared" si="0"/>
        <v>11759.691253078889</v>
      </c>
      <c r="AQ17" s="37">
        <f t="shared" si="35"/>
        <v>141116.29503694666</v>
      </c>
      <c r="AR17" s="45">
        <f t="shared" si="36"/>
        <v>11994.885078140465</v>
      </c>
      <c r="AS17" s="45">
        <f t="shared" si="37"/>
        <v>143938.6209376856</v>
      </c>
      <c r="AU17" s="74">
        <f t="shared" si="38"/>
        <v>212125.92234088428</v>
      </c>
      <c r="AW17" s="72"/>
    </row>
    <row r="18" spans="1:49" ht="15.6" x14ac:dyDescent="0.3">
      <c r="A18" s="27" t="s">
        <v>18</v>
      </c>
      <c r="B18" s="37">
        <v>81854.286000000007</v>
      </c>
      <c r="C18" s="28">
        <f t="shared" si="39"/>
        <v>6821.19</v>
      </c>
      <c r="D18" s="29">
        <f t="shared" si="1"/>
        <v>6957.6</v>
      </c>
      <c r="E18" s="29">
        <f t="shared" si="2"/>
        <v>7096.48</v>
      </c>
      <c r="F18" s="30">
        <f t="shared" si="3"/>
        <v>7238.45</v>
      </c>
      <c r="G18" s="37">
        <f t="shared" si="4"/>
        <v>7383.5</v>
      </c>
      <c r="H18" s="37">
        <f t="shared" si="5"/>
        <v>88602</v>
      </c>
      <c r="I18" s="37">
        <f t="shared" si="6"/>
        <v>7530.7</v>
      </c>
      <c r="J18" s="37">
        <f t="shared" si="7"/>
        <v>90368.4</v>
      </c>
      <c r="K18" s="37">
        <f t="shared" si="8"/>
        <v>7681.29</v>
      </c>
      <c r="L18" s="37">
        <f t="shared" si="9"/>
        <v>92175.48</v>
      </c>
      <c r="M18" s="45">
        <f t="shared" si="10"/>
        <v>7834.86</v>
      </c>
      <c r="N18" s="45">
        <f t="shared" si="11"/>
        <v>94018.319999999992</v>
      </c>
      <c r="O18" s="52"/>
      <c r="P18" s="52"/>
      <c r="Q18" s="27" t="s">
        <v>18</v>
      </c>
      <c r="R18" s="37">
        <f t="shared" si="12"/>
        <v>9563.2060500000007</v>
      </c>
      <c r="S18" s="37">
        <f t="shared" si="13"/>
        <v>114758.47260000001</v>
      </c>
      <c r="T18" s="37">
        <f t="shared" si="14"/>
        <v>9754.4701710000008</v>
      </c>
      <c r="U18" s="37">
        <f t="shared" si="15"/>
        <v>117053.64205200001</v>
      </c>
      <c r="V18" s="37">
        <f t="shared" si="16"/>
        <v>9949.55957442</v>
      </c>
      <c r="W18" s="37">
        <f t="shared" si="17"/>
        <v>119394.71489304</v>
      </c>
      <c r="X18" s="37">
        <f t="shared" si="18"/>
        <v>10148.5507659084</v>
      </c>
      <c r="Y18" s="37">
        <f t="shared" si="19"/>
        <v>121782.6091909008</v>
      </c>
      <c r="Z18" s="37">
        <f t="shared" si="20"/>
        <v>10351.521781226569</v>
      </c>
      <c r="AA18" s="37">
        <f t="shared" si="21"/>
        <v>124218.26137471883</v>
      </c>
      <c r="AB18" s="37">
        <f t="shared" si="22"/>
        <v>10558.5522168511</v>
      </c>
      <c r="AC18" s="37">
        <f t="shared" si="23"/>
        <v>126702.62660221319</v>
      </c>
      <c r="AD18" s="37">
        <f t="shared" si="24"/>
        <v>10769.723261188123</v>
      </c>
      <c r="AE18" s="37">
        <f t="shared" si="25"/>
        <v>129236.67913425747</v>
      </c>
      <c r="AF18" s="37">
        <f t="shared" si="26"/>
        <v>10985.117726411883</v>
      </c>
      <c r="AG18" s="37">
        <f t="shared" si="27"/>
        <v>131821.41271694261</v>
      </c>
      <c r="AH18" s="37">
        <f t="shared" si="28"/>
        <v>11204.820080940122</v>
      </c>
      <c r="AI18" s="37">
        <f t="shared" si="29"/>
        <v>134457.84097128146</v>
      </c>
      <c r="AJ18" s="37">
        <f t="shared" si="30"/>
        <v>11428.916482558923</v>
      </c>
      <c r="AK18" s="37">
        <f t="shared" si="31"/>
        <v>137146.99779070707</v>
      </c>
      <c r="AL18" s="37">
        <f t="shared" si="32"/>
        <v>11657.494812210103</v>
      </c>
      <c r="AM18" s="37">
        <f t="shared" si="33"/>
        <v>139889.93774652123</v>
      </c>
      <c r="AN18" s="37">
        <f t="shared" si="34"/>
        <v>11890.644708454303</v>
      </c>
      <c r="AO18" s="37">
        <f t="shared" si="33"/>
        <v>142687.73650145164</v>
      </c>
      <c r="AP18" s="37">
        <f t="shared" si="0"/>
        <v>12128.457602623392</v>
      </c>
      <c r="AQ18" s="37">
        <f t="shared" si="35"/>
        <v>145541.4912314807</v>
      </c>
      <c r="AR18" s="45">
        <f t="shared" si="36"/>
        <v>12371.026754675859</v>
      </c>
      <c r="AS18" s="45">
        <f t="shared" si="37"/>
        <v>148452.32105611032</v>
      </c>
      <c r="AU18" s="74">
        <f t="shared" si="38"/>
        <v>218724.52318773829</v>
      </c>
      <c r="AW18" s="72"/>
    </row>
    <row r="19" spans="1:49" ht="15.6" x14ac:dyDescent="0.3">
      <c r="A19" s="27" t="s">
        <v>19</v>
      </c>
      <c r="B19" s="37">
        <v>84343.137000000002</v>
      </c>
      <c r="C19" s="28">
        <f t="shared" si="39"/>
        <v>7028.59</v>
      </c>
      <c r="D19" s="29">
        <f t="shared" si="1"/>
        <v>7169.15</v>
      </c>
      <c r="E19" s="29">
        <f t="shared" si="2"/>
        <v>7312.26</v>
      </c>
      <c r="F19" s="30">
        <f t="shared" si="3"/>
        <v>7458.54</v>
      </c>
      <c r="G19" s="37">
        <f t="shared" si="4"/>
        <v>7608</v>
      </c>
      <c r="H19" s="37">
        <f t="shared" si="5"/>
        <v>91296</v>
      </c>
      <c r="I19" s="37">
        <f t="shared" si="6"/>
        <v>7759.68</v>
      </c>
      <c r="J19" s="37">
        <f t="shared" si="7"/>
        <v>93116.160000000003</v>
      </c>
      <c r="K19" s="37">
        <f t="shared" si="8"/>
        <v>7914.85</v>
      </c>
      <c r="L19" s="37">
        <f t="shared" si="9"/>
        <v>94978.200000000012</v>
      </c>
      <c r="M19" s="45">
        <f t="shared" si="10"/>
        <v>8073.08</v>
      </c>
      <c r="N19" s="45">
        <f t="shared" si="11"/>
        <v>96876.959999999992</v>
      </c>
      <c r="O19" s="52"/>
      <c r="P19" s="52"/>
      <c r="Q19" s="27" t="s">
        <v>19</v>
      </c>
      <c r="R19" s="37">
        <f t="shared" si="12"/>
        <v>9853.9882500000022</v>
      </c>
      <c r="S19" s="37">
        <f t="shared" si="13"/>
        <v>118247.85900000003</v>
      </c>
      <c r="T19" s="37">
        <f t="shared" si="14"/>
        <v>10051.068015000003</v>
      </c>
      <c r="U19" s="37">
        <f t="shared" si="15"/>
        <v>120612.81618000002</v>
      </c>
      <c r="V19" s="37">
        <f t="shared" si="16"/>
        <v>10252.089375300002</v>
      </c>
      <c r="W19" s="37">
        <f t="shared" si="17"/>
        <v>123025.07250360002</v>
      </c>
      <c r="X19" s="37">
        <f t="shared" si="18"/>
        <v>10457.131162806001</v>
      </c>
      <c r="Y19" s="37">
        <f t="shared" si="19"/>
        <v>125485.57395367202</v>
      </c>
      <c r="Z19" s="37">
        <f t="shared" si="20"/>
        <v>10666.273786062122</v>
      </c>
      <c r="AA19" s="37">
        <f t="shared" si="21"/>
        <v>127995.28543274547</v>
      </c>
      <c r="AB19" s="37">
        <f t="shared" si="22"/>
        <v>10879.599261783365</v>
      </c>
      <c r="AC19" s="37">
        <f t="shared" si="23"/>
        <v>130555.19114140038</v>
      </c>
      <c r="AD19" s="37">
        <f t="shared" si="24"/>
        <v>11097.191247019033</v>
      </c>
      <c r="AE19" s="37">
        <f t="shared" si="25"/>
        <v>133166.29496422841</v>
      </c>
      <c r="AF19" s="37">
        <f t="shared" si="26"/>
        <v>11319.13507195941</v>
      </c>
      <c r="AG19" s="37">
        <f t="shared" si="27"/>
        <v>135829.62086351292</v>
      </c>
      <c r="AH19" s="37">
        <f t="shared" si="28"/>
        <v>11545.5177733986</v>
      </c>
      <c r="AI19" s="37">
        <f t="shared" si="29"/>
        <v>138546.21328078321</v>
      </c>
      <c r="AJ19" s="37">
        <f t="shared" si="30"/>
        <v>11776.428128866572</v>
      </c>
      <c r="AK19" s="37">
        <f t="shared" si="31"/>
        <v>141317.13754639885</v>
      </c>
      <c r="AL19" s="37">
        <f t="shared" si="32"/>
        <v>12011.956691443904</v>
      </c>
      <c r="AM19" s="37">
        <f t="shared" si="33"/>
        <v>144143.48029732684</v>
      </c>
      <c r="AN19" s="37">
        <f t="shared" si="34"/>
        <v>12252.19582527278</v>
      </c>
      <c r="AO19" s="37">
        <f t="shared" si="33"/>
        <v>147026.34990327337</v>
      </c>
      <c r="AP19" s="37">
        <f t="shared" si="0"/>
        <v>12497.239741778238</v>
      </c>
      <c r="AQ19" s="37">
        <f t="shared" si="35"/>
        <v>149966.87690133887</v>
      </c>
      <c r="AR19" s="45">
        <f t="shared" si="36"/>
        <v>12747.184536613802</v>
      </c>
      <c r="AS19" s="45">
        <f t="shared" si="37"/>
        <v>152966.21443936563</v>
      </c>
      <c r="AU19" s="74">
        <f t="shared" si="38"/>
        <v>225323.40656941774</v>
      </c>
      <c r="AW19" s="72"/>
    </row>
    <row r="20" spans="1:49" ht="15.6" x14ac:dyDescent="0.3">
      <c r="A20" s="27" t="s">
        <v>20</v>
      </c>
      <c r="B20" s="37">
        <v>87108.428400000004</v>
      </c>
      <c r="C20" s="28">
        <f t="shared" si="39"/>
        <v>7259.04</v>
      </c>
      <c r="D20" s="29">
        <f t="shared" si="1"/>
        <v>7404.2</v>
      </c>
      <c r="E20" s="29">
        <f t="shared" si="2"/>
        <v>7552</v>
      </c>
      <c r="F20" s="30">
        <f t="shared" si="3"/>
        <v>7703.08</v>
      </c>
      <c r="G20" s="37">
        <f t="shared" si="4"/>
        <v>7857.44</v>
      </c>
      <c r="H20" s="37">
        <f t="shared" si="5"/>
        <v>94289.279999999999</v>
      </c>
      <c r="I20" s="37">
        <f t="shared" si="6"/>
        <v>8014.09</v>
      </c>
      <c r="J20" s="37">
        <f t="shared" si="7"/>
        <v>96169.08</v>
      </c>
      <c r="K20" s="37">
        <f t="shared" si="8"/>
        <v>8174.34</v>
      </c>
      <c r="L20" s="37">
        <f t="shared" si="9"/>
        <v>98092.08</v>
      </c>
      <c r="M20" s="45">
        <f t="shared" si="10"/>
        <v>8337.77</v>
      </c>
      <c r="N20" s="45">
        <f t="shared" si="11"/>
        <v>100053.24</v>
      </c>
      <c r="O20" s="52"/>
      <c r="P20" s="52"/>
      <c r="Q20" s="27" t="s">
        <v>20</v>
      </c>
      <c r="R20" s="37">
        <f t="shared" si="12"/>
        <v>10177.053300000001</v>
      </c>
      <c r="S20" s="37">
        <f t="shared" si="13"/>
        <v>122124.63960000002</v>
      </c>
      <c r="T20" s="37">
        <f t="shared" si="14"/>
        <v>10380.594366000001</v>
      </c>
      <c r="U20" s="37">
        <f t="shared" si="15"/>
        <v>124567.13239200001</v>
      </c>
      <c r="V20" s="37">
        <f t="shared" si="16"/>
        <v>10588.206253320001</v>
      </c>
      <c r="W20" s="37">
        <f t="shared" si="17"/>
        <v>127058.47503984001</v>
      </c>
      <c r="X20" s="37">
        <f t="shared" si="18"/>
        <v>10799.970378386401</v>
      </c>
      <c r="Y20" s="37">
        <f t="shared" si="19"/>
        <v>129599.6445406368</v>
      </c>
      <c r="Z20" s="37">
        <f t="shared" si="20"/>
        <v>11015.969785954128</v>
      </c>
      <c r="AA20" s="37">
        <f t="shared" si="21"/>
        <v>132191.63743144955</v>
      </c>
      <c r="AB20" s="37">
        <f t="shared" si="22"/>
        <v>11236.289181673212</v>
      </c>
      <c r="AC20" s="37">
        <f t="shared" si="23"/>
        <v>134835.47018007853</v>
      </c>
      <c r="AD20" s="37">
        <f t="shared" si="24"/>
        <v>11461.014965306676</v>
      </c>
      <c r="AE20" s="37">
        <f t="shared" si="25"/>
        <v>137532.17958368012</v>
      </c>
      <c r="AF20" s="37">
        <f t="shared" si="26"/>
        <v>11690.235264612807</v>
      </c>
      <c r="AG20" s="37">
        <f t="shared" si="27"/>
        <v>140282.8231753537</v>
      </c>
      <c r="AH20" s="37">
        <f t="shared" si="28"/>
        <v>11924.039969905065</v>
      </c>
      <c r="AI20" s="37">
        <f t="shared" si="29"/>
        <v>143088.47963886079</v>
      </c>
      <c r="AJ20" s="37">
        <f t="shared" si="30"/>
        <v>12162.520769303166</v>
      </c>
      <c r="AK20" s="37">
        <f t="shared" si="31"/>
        <v>145950.24923163798</v>
      </c>
      <c r="AL20" s="37">
        <f t="shared" si="32"/>
        <v>12405.771184689231</v>
      </c>
      <c r="AM20" s="37">
        <f t="shared" si="33"/>
        <v>148869.25421627075</v>
      </c>
      <c r="AN20" s="37">
        <f t="shared" si="34"/>
        <v>12653.886608383013</v>
      </c>
      <c r="AO20" s="37">
        <f t="shared" si="33"/>
        <v>151846.63930059614</v>
      </c>
      <c r="AP20" s="37">
        <f t="shared" si="0"/>
        <v>12906.964340550676</v>
      </c>
      <c r="AQ20" s="37">
        <f t="shared" si="35"/>
        <v>154883.5720866081</v>
      </c>
      <c r="AR20" s="45">
        <f t="shared" si="36"/>
        <v>13165.103627361688</v>
      </c>
      <c r="AS20" s="45">
        <f t="shared" si="37"/>
        <v>157981.24352834024</v>
      </c>
      <c r="AU20" s="74">
        <f t="shared" si="38"/>
        <v>232654.90275331898</v>
      </c>
      <c r="AW20" s="72"/>
    </row>
    <row r="21" spans="1:49" ht="16.2" thickBot="1" x14ac:dyDescent="0.35">
      <c r="A21" s="31" t="s">
        <v>21</v>
      </c>
      <c r="B21" s="37">
        <v>89873.893200000006</v>
      </c>
      <c r="C21" s="28">
        <f t="shared" si="39"/>
        <v>7489.49</v>
      </c>
      <c r="D21" s="29">
        <f t="shared" si="1"/>
        <v>7639.27</v>
      </c>
      <c r="E21" s="29">
        <f t="shared" si="2"/>
        <v>7791.75</v>
      </c>
      <c r="F21" s="30">
        <f t="shared" si="3"/>
        <v>7947.63</v>
      </c>
      <c r="G21" s="37">
        <f t="shared" si="4"/>
        <v>8106.89</v>
      </c>
      <c r="H21" s="37">
        <f t="shared" si="5"/>
        <v>97282.680000000008</v>
      </c>
      <c r="I21" s="37">
        <f t="shared" si="6"/>
        <v>8268.52</v>
      </c>
      <c r="J21" s="37">
        <f t="shared" si="7"/>
        <v>99222.24</v>
      </c>
      <c r="K21" s="37">
        <f t="shared" si="8"/>
        <v>8433.86</v>
      </c>
      <c r="L21" s="37">
        <f t="shared" si="9"/>
        <v>101206.32</v>
      </c>
      <c r="M21" s="45">
        <f t="shared" si="10"/>
        <v>8602.4699999999993</v>
      </c>
      <c r="N21" s="45">
        <f t="shared" si="11"/>
        <v>103229.63999999998</v>
      </c>
      <c r="O21" s="52"/>
      <c r="P21" s="52"/>
      <c r="Q21" s="31" t="s">
        <v>21</v>
      </c>
      <c r="R21" s="37">
        <f t="shared" si="12"/>
        <v>10500.155700000001</v>
      </c>
      <c r="S21" s="37">
        <f t="shared" si="13"/>
        <v>126001.86840000001</v>
      </c>
      <c r="T21" s="37">
        <f t="shared" si="14"/>
        <v>10710.158814000002</v>
      </c>
      <c r="U21" s="37">
        <f t="shared" si="15"/>
        <v>128521.90576800003</v>
      </c>
      <c r="V21" s="37">
        <f t="shared" si="16"/>
        <v>10924.361990280002</v>
      </c>
      <c r="W21" s="37">
        <f t="shared" si="17"/>
        <v>131092.34388336004</v>
      </c>
      <c r="X21" s="37">
        <f t="shared" si="18"/>
        <v>11142.8492300856</v>
      </c>
      <c r="Y21" s="37">
        <f t="shared" si="19"/>
        <v>133714.19076102719</v>
      </c>
      <c r="Z21" s="37">
        <f t="shared" si="20"/>
        <v>11365.706214687312</v>
      </c>
      <c r="AA21" s="37">
        <f t="shared" si="21"/>
        <v>136388.47457624774</v>
      </c>
      <c r="AB21" s="37">
        <f t="shared" si="22"/>
        <v>11593.020338981059</v>
      </c>
      <c r="AC21" s="37">
        <f t="shared" si="23"/>
        <v>139116.2440677727</v>
      </c>
      <c r="AD21" s="37">
        <f t="shared" si="24"/>
        <v>11824.880745760682</v>
      </c>
      <c r="AE21" s="37">
        <f t="shared" si="25"/>
        <v>141898.56894912818</v>
      </c>
      <c r="AF21" s="37">
        <f t="shared" si="26"/>
        <v>12061.378360675892</v>
      </c>
      <c r="AG21" s="37">
        <f t="shared" si="27"/>
        <v>144736.54032811068</v>
      </c>
      <c r="AH21" s="37">
        <f t="shared" si="28"/>
        <v>12302.605927889412</v>
      </c>
      <c r="AI21" s="37">
        <f t="shared" si="29"/>
        <v>147631.27113467295</v>
      </c>
      <c r="AJ21" s="37">
        <f t="shared" si="30"/>
        <v>12548.658046447199</v>
      </c>
      <c r="AK21" s="37">
        <f t="shared" si="31"/>
        <v>150583.89655736639</v>
      </c>
      <c r="AL21" s="37">
        <f t="shared" si="32"/>
        <v>12799.631207376144</v>
      </c>
      <c r="AM21" s="37">
        <f t="shared" si="33"/>
        <v>153595.57448851372</v>
      </c>
      <c r="AN21" s="37">
        <f t="shared" si="34"/>
        <v>13055.623831523664</v>
      </c>
      <c r="AO21" s="37">
        <f t="shared" si="33"/>
        <v>156667.48597828398</v>
      </c>
      <c r="AP21" s="37">
        <f t="shared" si="0"/>
        <v>13316.736308154141</v>
      </c>
      <c r="AQ21" s="37">
        <f t="shared" si="35"/>
        <v>159800.83569784969</v>
      </c>
      <c r="AR21" s="45">
        <f t="shared" si="36"/>
        <v>13583.071034317221</v>
      </c>
      <c r="AS21" s="45">
        <f t="shared" si="37"/>
        <v>162996.85241180664</v>
      </c>
      <c r="AU21" s="74">
        <f t="shared" si="38"/>
        <v>239987.2465416964</v>
      </c>
      <c r="AW21" s="72"/>
    </row>
    <row r="22" spans="1:49" ht="16.2" thickBot="1" x14ac:dyDescent="0.35">
      <c r="A22" s="32" t="s">
        <v>22</v>
      </c>
      <c r="B22" s="38">
        <v>93083.710800000001</v>
      </c>
      <c r="C22" s="28">
        <f t="shared" si="39"/>
        <v>7756.98</v>
      </c>
      <c r="D22" s="29">
        <f t="shared" si="1"/>
        <v>7912.1</v>
      </c>
      <c r="E22" s="29">
        <f t="shared" si="2"/>
        <v>8070.03</v>
      </c>
      <c r="F22" s="30">
        <f t="shared" si="3"/>
        <v>8231.48</v>
      </c>
      <c r="G22" s="38">
        <f t="shared" si="4"/>
        <v>8396.43</v>
      </c>
      <c r="H22" s="38">
        <f t="shared" si="5"/>
        <v>100757.16</v>
      </c>
      <c r="I22" s="37">
        <f t="shared" si="6"/>
        <v>8563.83</v>
      </c>
      <c r="J22" s="38">
        <f t="shared" si="7"/>
        <v>102765.95999999999</v>
      </c>
      <c r="K22" s="37">
        <f t="shared" si="8"/>
        <v>8735.07</v>
      </c>
      <c r="L22" s="38">
        <f t="shared" si="9"/>
        <v>104820.84</v>
      </c>
      <c r="M22" s="45">
        <f t="shared" si="10"/>
        <v>8909.7000000000007</v>
      </c>
      <c r="N22" s="58">
        <f t="shared" si="11"/>
        <v>106916.40000000001</v>
      </c>
      <c r="O22" s="52"/>
      <c r="P22" s="52"/>
      <c r="Q22" s="71">
        <v>17</v>
      </c>
      <c r="R22" s="38">
        <f t="shared" si="12"/>
        <v>10875.16215</v>
      </c>
      <c r="S22" s="38">
        <f t="shared" si="13"/>
        <v>130501.9458</v>
      </c>
      <c r="T22" s="38">
        <f t="shared" si="14"/>
        <v>11092.665393000001</v>
      </c>
      <c r="U22" s="38">
        <f t="shared" si="15"/>
        <v>133111.98471600001</v>
      </c>
      <c r="V22" s="38">
        <f t="shared" si="16"/>
        <v>11314.518700860001</v>
      </c>
      <c r="W22" s="38">
        <f t="shared" si="17"/>
        <v>135774.22441031999</v>
      </c>
      <c r="X22" s="38">
        <f t="shared" si="18"/>
        <v>11540.809074877199</v>
      </c>
      <c r="Y22" s="38">
        <f t="shared" si="19"/>
        <v>138489.70889852638</v>
      </c>
      <c r="Z22" s="38">
        <f t="shared" si="20"/>
        <v>11771.625256374744</v>
      </c>
      <c r="AA22" s="38">
        <f t="shared" si="21"/>
        <v>141259.50307649694</v>
      </c>
      <c r="AB22" s="38">
        <f t="shared" si="22"/>
        <v>12007.057761502239</v>
      </c>
      <c r="AC22" s="38">
        <f t="shared" si="23"/>
        <v>144084.69313802687</v>
      </c>
      <c r="AD22" s="38">
        <f t="shared" si="24"/>
        <v>12247.198916732284</v>
      </c>
      <c r="AE22" s="38">
        <f t="shared" si="25"/>
        <v>146966.38700078742</v>
      </c>
      <c r="AF22" s="38">
        <f t="shared" si="26"/>
        <v>12492.142895066927</v>
      </c>
      <c r="AG22" s="38">
        <f t="shared" si="27"/>
        <v>149905.71474080312</v>
      </c>
      <c r="AH22" s="38">
        <f>$R22*1.02^8</f>
        <v>12741.985752968267</v>
      </c>
      <c r="AI22" s="38">
        <f>AH22*12</f>
        <v>152903.82903561922</v>
      </c>
      <c r="AJ22" s="38">
        <f t="shared" si="30"/>
        <v>12996.825468027633</v>
      </c>
      <c r="AK22" s="38">
        <f>AJ22*12</f>
        <v>155961.90561633161</v>
      </c>
      <c r="AL22" s="38">
        <f>$R22*1.02^10</f>
        <v>13256.761977388185</v>
      </c>
      <c r="AM22" s="38">
        <f>AL22*12</f>
        <v>159081.14372865821</v>
      </c>
      <c r="AN22" s="38">
        <f t="shared" si="34"/>
        <v>13521.897216935948</v>
      </c>
      <c r="AO22" s="38">
        <f>AN22*12</f>
        <v>162262.76660323137</v>
      </c>
      <c r="AP22" s="38">
        <f t="shared" si="0"/>
        <v>13792.335161274668</v>
      </c>
      <c r="AQ22" s="38">
        <f>AP22*12</f>
        <v>165508.02193529601</v>
      </c>
      <c r="AR22" s="58">
        <f t="shared" si="36"/>
        <v>14068.18186450016</v>
      </c>
      <c r="AS22" s="58">
        <f>AR22*12</f>
        <v>168818.18237400192</v>
      </c>
      <c r="AU22" s="75">
        <f t="shared" si="38"/>
        <v>248497.47801710162</v>
      </c>
      <c r="AW22" s="72"/>
    </row>
    <row r="23" spans="1:49" x14ac:dyDescent="0.3">
      <c r="A23" s="33"/>
    </row>
    <row r="24" spans="1:49" ht="15.6" x14ac:dyDescent="0.3">
      <c r="A24" s="34" t="s">
        <v>44</v>
      </c>
      <c r="R24" s="52"/>
      <c r="AC24" s="72"/>
      <c r="AE24" s="72"/>
      <c r="AG24" s="72"/>
      <c r="AI24" s="72"/>
      <c r="AK24" s="72"/>
      <c r="AL24" s="72"/>
      <c r="AM24" s="72"/>
      <c r="AN24" s="72"/>
      <c r="AO24" s="72"/>
      <c r="AP24" s="72"/>
      <c r="AQ24" s="72"/>
      <c r="AR24" s="72"/>
      <c r="AS24" s="72"/>
    </row>
    <row r="25" spans="1:49" ht="15.6" x14ac:dyDescent="0.3">
      <c r="A25" s="34" t="s">
        <v>23</v>
      </c>
      <c r="M25" s="51"/>
      <c r="Q25" s="51"/>
      <c r="R25" s="52"/>
    </row>
    <row r="26" spans="1:49" ht="15.6" x14ac:dyDescent="0.3">
      <c r="M26" s="51"/>
      <c r="Q26" s="51"/>
      <c r="R26" s="52"/>
    </row>
    <row r="27" spans="1:49" ht="15.6" x14ac:dyDescent="0.3">
      <c r="A27" s="34" t="s">
        <v>24</v>
      </c>
      <c r="M27" s="51"/>
      <c r="Q27" s="51"/>
      <c r="R27" s="52"/>
    </row>
    <row r="28" spans="1:49" ht="15.6" x14ac:dyDescent="0.3">
      <c r="A28" s="34" t="s">
        <v>25</v>
      </c>
      <c r="M28" s="51"/>
      <c r="Q28" s="51"/>
      <c r="R28" s="52"/>
    </row>
    <row r="29" spans="1:49" ht="15.6" x14ac:dyDescent="0.3">
      <c r="A29" s="34"/>
      <c r="M29" s="51"/>
      <c r="Q29" s="51"/>
      <c r="R29" s="52"/>
    </row>
    <row r="30" spans="1:49" ht="15.6" x14ac:dyDescent="0.3">
      <c r="M30" s="51"/>
      <c r="Q30" s="51"/>
      <c r="R30" s="52"/>
    </row>
    <row r="31" spans="1:49" ht="15.6" x14ac:dyDescent="0.3">
      <c r="M31" s="51"/>
      <c r="Q31" s="51"/>
      <c r="R31" s="52"/>
    </row>
    <row r="32" spans="1:49" ht="15.6" x14ac:dyDescent="0.3">
      <c r="M32" s="51"/>
      <c r="Q32" s="51"/>
      <c r="R32" s="52"/>
    </row>
    <row r="33" spans="13:18" ht="15.6" x14ac:dyDescent="0.3">
      <c r="M33" s="51"/>
      <c r="Q33" s="51"/>
      <c r="R33" s="52"/>
    </row>
    <row r="34" spans="13:18" ht="15.6" x14ac:dyDescent="0.3">
      <c r="M34" s="51"/>
      <c r="R34" s="52"/>
    </row>
    <row r="35" spans="13:18" x14ac:dyDescent="0.3">
      <c r="M35" s="51"/>
    </row>
  </sheetData>
  <mergeCells count="11">
    <mergeCell ref="Z8:AA8"/>
    <mergeCell ref="AU9:AU12"/>
    <mergeCell ref="R4:S4"/>
    <mergeCell ref="M8:N8"/>
    <mergeCell ref="V8:W8"/>
    <mergeCell ref="T8:U8"/>
    <mergeCell ref="G8:H8"/>
    <mergeCell ref="I8:J8"/>
    <mergeCell ref="K8:L8"/>
    <mergeCell ref="R8:S8"/>
    <mergeCell ref="X8:Y8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&amp;L&amp;F</oddFooter>
  </headerFooter>
  <ignoredErrors>
    <ignoredError sqref="AF14:AF22 AH14:AJ22 AL14:AL21 AN14:AN22 AP14:AP22 AR14:AR22" formula="1"/>
    <ignoredError sqref="Y15:Z22 X14:Z14 X15:X22 V14:W14 V15:W22 T14:U14 T15:U22 AD14 AD15:AD22" numberStoredAsText="1" formula="1"/>
    <ignoredError sqref="Q14:S14 Q23:AE23 Q15:S21 AA15:AC22 AA14:AC14 AE15:AE22 AE14 R22:S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Barema adviserend arts</vt:lpstr>
      <vt:lpstr>'Barema adviserend arts'!Afdrukbereik</vt:lpstr>
    </vt:vector>
  </TitlesOfParts>
  <Company>R.I.Z.I.V. - I.N.A.M.I.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Osomba Lushima Odimba</dc:creator>
  <cp:lastModifiedBy>Steven Delooze</cp:lastModifiedBy>
  <cp:lastPrinted>2025-02-11T13:42:54Z</cp:lastPrinted>
  <dcterms:created xsi:type="dcterms:W3CDTF">2015-01-20T12:38:14Z</dcterms:created>
  <dcterms:modified xsi:type="dcterms:W3CDTF">2026-01-28T13:59:48Z</dcterms:modified>
</cp:coreProperties>
</file>