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vlwelzijnsverbond-my.sharepoint.com/personal/steven_delooze_vlaamswelzijnsverbond_be/Documents/Bestanden Connect and Work/Medewerker/2026 Steven/Barema's/PC 331 KO/"/>
    </mc:Choice>
  </mc:AlternateContent>
  <xr:revisionPtr revIDLastSave="76" documentId="8_{1D241804-4A6E-432E-BBCB-7758188A0E61}" xr6:coauthVersionLast="47" xr6:coauthVersionMax="47" xr10:uidLastSave="{C845D20C-D847-4C0F-B265-FB7E52B41133}"/>
  <bookViews>
    <workbookView xWindow="-108" yWindow="-108" windowWidth="23256" windowHeight="12456" xr2:uid="{00000000-000D-0000-FFFF-FFFF00000000}"/>
  </bookViews>
  <sheets>
    <sheet name="vanaf 1 januari 2022" sheetId="3" r:id="rId1"/>
    <sheet name="indexatie" sheetId="4" r:id="rId2"/>
  </sheets>
  <definedNames>
    <definedName name="_xlnm.Print_Area" localSheetId="0">'vanaf 1 januari 2022'!$A$1:$M$51,'vanaf 1 januari 2022'!$K$13:$L$50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5" i="4" l="1"/>
  <c r="I5" i="4" l="1"/>
  <c r="I19" i="4"/>
  <c r="C31" i="3"/>
  <c r="I18" i="4" l="1"/>
  <c r="I17" i="4"/>
  <c r="I16" i="4"/>
  <c r="I15" i="4"/>
  <c r="I14" i="4"/>
  <c r="I13" i="4"/>
  <c r="I12" i="4"/>
  <c r="I11" i="4"/>
  <c r="I10" i="4"/>
  <c r="I9" i="4"/>
  <c r="I8" i="4"/>
  <c r="C15" i="3"/>
  <c r="D10" i="3"/>
  <c r="D6" i="4" l="1"/>
  <c r="E6" i="4" s="1"/>
  <c r="F6" i="4" s="1"/>
  <c r="D31" i="4"/>
  <c r="E31" i="4" s="1"/>
  <c r="F31" i="4" s="1"/>
  <c r="D19" i="4"/>
  <c r="E19" i="4" s="1"/>
  <c r="F19" i="4" s="1"/>
  <c r="D7" i="4"/>
  <c r="E7" i="4" s="1"/>
  <c r="F7" i="4" s="1"/>
  <c r="D30" i="4"/>
  <c r="E30" i="4" s="1"/>
  <c r="F30" i="4" s="1"/>
  <c r="D41" i="4"/>
  <c r="E41" i="4" s="1"/>
  <c r="F41" i="4" s="1"/>
  <c r="D29" i="4"/>
  <c r="E29" i="4" s="1"/>
  <c r="F29" i="4" s="1"/>
  <c r="D17" i="4"/>
  <c r="E17" i="4" s="1"/>
  <c r="F17" i="4" s="1"/>
  <c r="D39" i="4"/>
  <c r="E39" i="4" s="1"/>
  <c r="F39" i="4" s="1"/>
  <c r="D27" i="4"/>
  <c r="E27" i="4" s="1"/>
  <c r="F27" i="4" s="1"/>
  <c r="D15" i="4"/>
  <c r="E15" i="4" s="1"/>
  <c r="F15" i="4" s="1"/>
  <c r="D38" i="4"/>
  <c r="E38" i="4" s="1"/>
  <c r="F38" i="4" s="1"/>
  <c r="D26" i="4"/>
  <c r="E26" i="4" s="1"/>
  <c r="F26" i="4" s="1"/>
  <c r="D37" i="4"/>
  <c r="E37" i="4" s="1"/>
  <c r="F37" i="4" s="1"/>
  <c r="D13" i="4"/>
  <c r="E13" i="4" s="1"/>
  <c r="F13" i="4" s="1"/>
  <c r="D24" i="4"/>
  <c r="E24" i="4" s="1"/>
  <c r="F24" i="4" s="1"/>
  <c r="D35" i="4"/>
  <c r="E35" i="4" s="1"/>
  <c r="F35" i="4" s="1"/>
  <c r="D11" i="4"/>
  <c r="E11" i="4" s="1"/>
  <c r="F11" i="4" s="1"/>
  <c r="D22" i="4"/>
  <c r="E22" i="4" s="1"/>
  <c r="F22" i="4" s="1"/>
  <c r="D33" i="4"/>
  <c r="E33" i="4" s="1"/>
  <c r="F33" i="4" s="1"/>
  <c r="D9" i="4"/>
  <c r="E9" i="4" s="1"/>
  <c r="F9" i="4" s="1"/>
  <c r="D32" i="4"/>
  <c r="E32" i="4" s="1"/>
  <c r="F32" i="4" s="1"/>
  <c r="D8" i="4"/>
  <c r="E8" i="4" s="1"/>
  <c r="F8" i="4" s="1"/>
  <c r="D40" i="4"/>
  <c r="E40" i="4" s="1"/>
  <c r="F40" i="4" s="1"/>
  <c r="D28" i="4"/>
  <c r="E28" i="4" s="1"/>
  <c r="F28" i="4" s="1"/>
  <c r="D16" i="4"/>
  <c r="E16" i="4" s="1"/>
  <c r="F16" i="4" s="1"/>
  <c r="D14" i="4"/>
  <c r="E14" i="4" s="1"/>
  <c r="F14" i="4" s="1"/>
  <c r="D25" i="4"/>
  <c r="E25" i="4" s="1"/>
  <c r="F25" i="4" s="1"/>
  <c r="D36" i="4"/>
  <c r="E36" i="4" s="1"/>
  <c r="F36" i="4" s="1"/>
  <c r="D12" i="4"/>
  <c r="E12" i="4" s="1"/>
  <c r="F12" i="4" s="1"/>
  <c r="D23" i="4"/>
  <c r="E23" i="4" s="1"/>
  <c r="F23" i="4" s="1"/>
  <c r="D34" i="4"/>
  <c r="E34" i="4" s="1"/>
  <c r="F34" i="4" s="1"/>
  <c r="D10" i="4"/>
  <c r="E10" i="4" s="1"/>
  <c r="F10" i="4" s="1"/>
  <c r="D21" i="4"/>
  <c r="E21" i="4" s="1"/>
  <c r="F21" i="4" s="1"/>
  <c r="D20" i="4"/>
  <c r="E20" i="4" s="1"/>
  <c r="F20" i="4" s="1"/>
  <c r="D18" i="4"/>
  <c r="E18" i="4" s="1"/>
  <c r="F18" i="4" s="1"/>
  <c r="H50" i="3"/>
  <c r="H49" i="3"/>
  <c r="H48" i="3"/>
  <c r="H47" i="3"/>
  <c r="H46" i="3"/>
  <c r="H45" i="3"/>
  <c r="H44" i="3"/>
  <c r="H43" i="3"/>
  <c r="H42" i="3"/>
  <c r="H41" i="3"/>
  <c r="H40" i="3"/>
  <c r="H39" i="3"/>
  <c r="H38" i="3"/>
  <c r="H37" i="3"/>
  <c r="H36" i="3"/>
  <c r="H35" i="3"/>
  <c r="H34" i="3"/>
  <c r="H33" i="3"/>
  <c r="H32" i="3"/>
  <c r="H31" i="3"/>
  <c r="H30" i="3"/>
  <c r="H29" i="3"/>
  <c r="H28" i="3"/>
  <c r="H27" i="3"/>
  <c r="H26" i="3"/>
  <c r="H25" i="3"/>
  <c r="H24" i="3"/>
  <c r="H23" i="3"/>
  <c r="H22" i="3"/>
  <c r="H21" i="3"/>
  <c r="H20" i="3"/>
  <c r="H19" i="3"/>
  <c r="H18" i="3"/>
  <c r="H17" i="3"/>
  <c r="H16" i="3"/>
  <c r="H15" i="3"/>
  <c r="C17" i="3" l="1"/>
  <c r="I17" i="3"/>
  <c r="C23" i="3"/>
  <c r="I23" i="3"/>
  <c r="C26" i="3"/>
  <c r="I26" i="3"/>
  <c r="C32" i="3"/>
  <c r="I32" i="3"/>
  <c r="C38" i="3"/>
  <c r="I38" i="3"/>
  <c r="C41" i="3"/>
  <c r="I41" i="3"/>
  <c r="C47" i="3"/>
  <c r="I47" i="3"/>
  <c r="I15" i="3"/>
  <c r="C18" i="3"/>
  <c r="I18" i="3"/>
  <c r="C24" i="3"/>
  <c r="I24" i="3"/>
  <c r="C16" i="3"/>
  <c r="I16" i="3"/>
  <c r="C19" i="3"/>
  <c r="I19" i="3"/>
  <c r="C22" i="3"/>
  <c r="I22" i="3"/>
  <c r="C25" i="3"/>
  <c r="I25" i="3"/>
  <c r="C28" i="3"/>
  <c r="I28" i="3"/>
  <c r="I31" i="3"/>
  <c r="C34" i="3"/>
  <c r="I34" i="3"/>
  <c r="C37" i="3"/>
  <c r="I37" i="3"/>
  <c r="C40" i="3"/>
  <c r="I40" i="3"/>
  <c r="C43" i="3"/>
  <c r="I43" i="3"/>
  <c r="C46" i="3"/>
  <c r="I46" i="3"/>
  <c r="C49" i="3"/>
  <c r="I49" i="3"/>
  <c r="C20" i="3"/>
  <c r="I20" i="3"/>
  <c r="C29" i="3"/>
  <c r="I29" i="3"/>
  <c r="C35" i="3"/>
  <c r="I35" i="3"/>
  <c r="C44" i="3"/>
  <c r="I44" i="3"/>
  <c r="C50" i="3"/>
  <c r="I50" i="3"/>
  <c r="C21" i="3"/>
  <c r="I21" i="3"/>
  <c r="C27" i="3"/>
  <c r="I27" i="3"/>
  <c r="C30" i="3"/>
  <c r="I30" i="3"/>
  <c r="C33" i="3"/>
  <c r="I33" i="3"/>
  <c r="C36" i="3"/>
  <c r="I36" i="3"/>
  <c r="C39" i="3"/>
  <c r="I39" i="3"/>
  <c r="C42" i="3"/>
  <c r="I42" i="3"/>
  <c r="C45" i="3"/>
  <c r="I45" i="3"/>
  <c r="C48" i="3"/>
  <c r="I48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Steven De Looze</author>
  </authors>
  <commentList>
    <comment ref="E4" authorId="0" shapeId="0" xr:uid="{EEC7C028-747D-4153-85B5-9283161EA7E3}">
      <text>
        <r>
          <rPr>
            <b/>
            <sz val="9"/>
            <color indexed="81"/>
            <rFont val="Tahoma"/>
            <family val="2"/>
          </rPr>
          <t>Steven De Looze:</t>
        </r>
        <r>
          <rPr>
            <sz val="9"/>
            <color indexed="81"/>
            <rFont val="Tahoma"/>
            <family val="2"/>
          </rPr>
          <t xml:space="preserve">
Voor toepassing centenindex 1/08/2026</t>
        </r>
      </text>
    </comment>
  </commentList>
</comments>
</file>

<file path=xl/sharedStrings.xml><?xml version="1.0" encoding="utf-8"?>
<sst xmlns="http://schemas.openxmlformats.org/spreadsheetml/2006/main" count="37" uniqueCount="26">
  <si>
    <t>Welke barema is voor kinderbegeleiders IBO van toepassing vanaf 1 januari 2022?</t>
  </si>
  <si>
    <t>- Vul in de tabel het huisbarema in zoals toegepast op 31/12/2021 (gele cellen).</t>
  </si>
  <si>
    <t>- Het nieuwe barema aan de baremieke anciënniteit vanaf januari 2022 vindt u in deze tabel in de kolom met oranje hoofding.</t>
  </si>
  <si>
    <t>- Indien nodig wordt er afgetopt op het barema B2A, zoals van toepassing vanaf 1 januari 2022. De afgetopte bedragen staan in gekleurde cellen aangeduid.</t>
  </si>
  <si>
    <t>- Het nieuwe brutobedrag moet indien nodig nog uitgesplitst worden in een brutobedrag en een haard/standplaatstoelage.</t>
  </si>
  <si>
    <t>- Vervolgens de bedragen in de kolom "Nieuw" kopiëren en plakken op het tabblad "indexatie".</t>
  </si>
  <si>
    <t>- Bij volgende indexaties moet dan enkel de indexcoëfficiënt op het tabblad "indexatie" aangepast worden.</t>
  </si>
  <si>
    <t>- Opmerking: Indien er verschillende huisbarema's zijn, moet u deze oefening voor elk huisbarema afzonderlijk maken.</t>
  </si>
  <si>
    <t>Bruto verhoging VIA 6 per maand</t>
  </si>
  <si>
    <t>Bedragen zelf invullen</t>
  </si>
  <si>
    <t>Anc</t>
  </si>
  <si>
    <t>Huisbarema</t>
  </si>
  <si>
    <t>Nieuw</t>
  </si>
  <si>
    <t>Voor aftopping op B2A</t>
  </si>
  <si>
    <t>Bruto</t>
  </si>
  <si>
    <t>Haard</t>
  </si>
  <si>
    <t>Totaal</t>
  </si>
  <si>
    <t>Vermeld in de tabel het huisbarema voor kinderbegeleiders IBO aan de index van 1 januari 2022 (o.b.v. het andere tabblad).</t>
  </si>
  <si>
    <t>basis</t>
  </si>
  <si>
    <t>geïndexeerd</t>
  </si>
  <si>
    <t>Coëfficiënt:</t>
  </si>
  <si>
    <t>Evolutie coëfficiënt:</t>
  </si>
  <si>
    <t>Wijzig cel H4 voor de bedragen aan eerdere indexaties.</t>
  </si>
  <si>
    <t>gematigd</t>
  </si>
  <si>
    <t>basisloon</t>
  </si>
  <si>
    <t>De tabel werd aangepast om rekening te houden met de centenindex van 1/08/2026.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</si>
</sst>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56">
    <xf numFmtId="0" fontId="0" fillId="0" borderId="0" xfId="0"/>
    <xf numFmtId="4" fontId="0" fillId="0" borderId="0" xfId="0" applyNumberFormat="1"/>
    <xf numFmtId="0" fontId="0" fillId="0" borderId="0" xfId="0" applyAlignment="1">
      <alignment horizontal="center"/>
    </xf>
    <xf numFmtId="0" fontId="0" fillId="0" borderId="1" xfId="0" applyBorder="1"/>
    <xf numFmtId="4" fontId="0" fillId="0" borderId="7" xfId="0" applyNumberFormat="1" applyBorder="1"/>
    <xf numFmtId="4" fontId="0" fillId="0" borderId="10" xfId="0" applyNumberFormat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4" fontId="0" fillId="0" borderId="12" xfId="0" applyNumberFormat="1" applyBorder="1"/>
    <xf numFmtId="4" fontId="0" fillId="0" borderId="13" xfId="0" applyNumberFormat="1" applyBorder="1"/>
    <xf numFmtId="4" fontId="0" fillId="0" borderId="16" xfId="0" applyNumberFormat="1" applyBorder="1"/>
    <xf numFmtId="0" fontId="0" fillId="0" borderId="2" xfId="0" applyBorder="1"/>
    <xf numFmtId="0" fontId="2" fillId="0" borderId="3" xfId="0" applyFont="1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4" fontId="0" fillId="0" borderId="19" xfId="0" applyNumberFormat="1" applyBorder="1" applyAlignment="1">
      <alignment horizontal="center"/>
    </xf>
    <xf numFmtId="4" fontId="0" fillId="0" borderId="11" xfId="0" applyNumberFormat="1" applyBorder="1" applyAlignment="1">
      <alignment horizontal="center"/>
    </xf>
    <xf numFmtId="4" fontId="0" fillId="0" borderId="20" xfId="0" applyNumberFormat="1" applyBorder="1" applyAlignment="1">
      <alignment horizontal="center"/>
    </xf>
    <xf numFmtId="0" fontId="2" fillId="0" borderId="0" xfId="0" applyFont="1"/>
    <xf numFmtId="0" fontId="0" fillId="0" borderId="0" xfId="0" quotePrefix="1" applyAlignment="1">
      <alignment horizontal="left" indent="2"/>
    </xf>
    <xf numFmtId="0" fontId="0" fillId="0" borderId="3" xfId="0" applyBorder="1" applyAlignment="1">
      <alignment horizontal="center"/>
    </xf>
    <xf numFmtId="4" fontId="1" fillId="0" borderId="0" xfId="0" applyNumberFormat="1" applyFont="1"/>
    <xf numFmtId="0" fontId="0" fillId="0" borderId="17" xfId="0" applyBorder="1" applyAlignment="1">
      <alignment horizontal="center" vertical="center"/>
    </xf>
    <xf numFmtId="4" fontId="0" fillId="0" borderId="6" xfId="0" applyNumberFormat="1" applyBorder="1" applyAlignment="1">
      <alignment horizontal="center" vertical="center"/>
    </xf>
    <xf numFmtId="4" fontId="0" fillId="0" borderId="1" xfId="0" applyNumberFormat="1" applyBorder="1" applyAlignment="1">
      <alignment horizontal="center" vertical="center" wrapText="1"/>
    </xf>
    <xf numFmtId="4" fontId="0" fillId="0" borderId="7" xfId="0" applyNumberFormat="1" applyBorder="1" applyAlignment="1">
      <alignment horizontal="center" vertical="center"/>
    </xf>
    <xf numFmtId="4" fontId="0" fillId="2" borderId="6" xfId="0" applyNumberFormat="1" applyFill="1" applyBorder="1"/>
    <xf numFmtId="4" fontId="0" fillId="2" borderId="8" xfId="0" applyNumberFormat="1" applyFill="1" applyBorder="1"/>
    <xf numFmtId="4" fontId="0" fillId="2" borderId="1" xfId="0" applyNumberFormat="1" applyFill="1" applyBorder="1"/>
    <xf numFmtId="4" fontId="0" fillId="2" borderId="9" xfId="0" applyNumberFormat="1" applyFill="1" applyBorder="1"/>
    <xf numFmtId="0" fontId="2" fillId="0" borderId="0" xfId="0" applyFont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14" fontId="2" fillId="0" borderId="24" xfId="0" applyNumberFormat="1" applyFont="1" applyBorder="1" applyAlignment="1">
      <alignment horizontal="center" vertical="center"/>
    </xf>
    <xf numFmtId="14" fontId="2" fillId="3" borderId="24" xfId="0" applyNumberFormat="1" applyFont="1" applyFill="1" applyBorder="1" applyAlignment="1">
      <alignment horizontal="center" vertical="center"/>
    </xf>
    <xf numFmtId="0" fontId="0" fillId="0" borderId="11" xfId="0" applyBorder="1" applyAlignment="1">
      <alignment horizontal="center"/>
    </xf>
    <xf numFmtId="0" fontId="2" fillId="0" borderId="14" xfId="0" applyFont="1" applyBorder="1" applyAlignment="1">
      <alignment horizontal="right" vertical="center"/>
    </xf>
    <xf numFmtId="10" fontId="2" fillId="3" borderId="15" xfId="1" applyNumberFormat="1" applyFont="1" applyFill="1" applyBorder="1" applyAlignment="1">
      <alignment horizontal="center" vertical="center"/>
    </xf>
    <xf numFmtId="4" fontId="0" fillId="2" borderId="23" xfId="0" applyNumberFormat="1" applyFill="1" applyBorder="1"/>
    <xf numFmtId="4" fontId="0" fillId="0" borderId="11" xfId="0" applyNumberFormat="1" applyBorder="1"/>
    <xf numFmtId="4" fontId="0" fillId="2" borderId="16" xfId="0" applyNumberFormat="1" applyFill="1" applyBorder="1"/>
    <xf numFmtId="4" fontId="0" fillId="2" borderId="22" xfId="0" applyNumberFormat="1" applyFill="1" applyBorder="1"/>
    <xf numFmtId="4" fontId="2" fillId="3" borderId="11" xfId="0" applyNumberFormat="1" applyFont="1" applyFill="1" applyBorder="1" applyAlignment="1">
      <alignment horizontal="center"/>
    </xf>
    <xf numFmtId="4" fontId="3" fillId="2" borderId="11" xfId="0" applyNumberFormat="1" applyFont="1" applyFill="1" applyBorder="1" applyAlignment="1">
      <alignment horizontal="center"/>
    </xf>
    <xf numFmtId="2" fontId="0" fillId="0" borderId="1" xfId="0" applyNumberFormat="1" applyBorder="1"/>
    <xf numFmtId="14" fontId="2" fillId="3" borderId="15" xfId="0" applyNumberFormat="1" applyFont="1" applyFill="1" applyBorder="1" applyAlignment="1">
      <alignment horizontal="center" vertical="center"/>
    </xf>
    <xf numFmtId="0" fontId="5" fillId="0" borderId="0" xfId="0" applyFont="1"/>
    <xf numFmtId="14" fontId="5" fillId="0" borderId="0" xfId="0" applyNumberFormat="1" applyFont="1"/>
    <xf numFmtId="10" fontId="5" fillId="0" borderId="0" xfId="1" applyNumberFormat="1" applyFont="1"/>
    <xf numFmtId="4" fontId="2" fillId="2" borderId="3" xfId="0" applyNumberFormat="1" applyFont="1" applyFill="1" applyBorder="1" applyAlignment="1">
      <alignment horizontal="center"/>
    </xf>
    <xf numFmtId="4" fontId="2" fillId="2" borderId="4" xfId="0" applyNumberFormat="1" applyFont="1" applyFill="1" applyBorder="1" applyAlignment="1">
      <alignment horizontal="center"/>
    </xf>
    <xf numFmtId="4" fontId="2" fillId="2" borderId="5" xfId="0" applyNumberFormat="1" applyFont="1" applyFill="1" applyBorder="1" applyAlignment="1">
      <alignment horizontal="center"/>
    </xf>
    <xf numFmtId="0" fontId="2" fillId="4" borderId="14" xfId="0" applyFont="1" applyFill="1" applyBorder="1" applyAlignment="1">
      <alignment horizontal="center"/>
    </xf>
    <xf numFmtId="0" fontId="2" fillId="4" borderId="15" xfId="0" applyFont="1" applyFill="1" applyBorder="1" applyAlignment="1">
      <alignment horizontal="center"/>
    </xf>
    <xf numFmtId="0" fontId="2" fillId="0" borderId="21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14" fontId="2" fillId="5" borderId="24" xfId="0" applyNumberFormat="1" applyFont="1" applyFill="1" applyBorder="1" applyAlignment="1">
      <alignment horizontal="center" vertical="center"/>
    </xf>
  </cellXfs>
  <cellStyles count="2">
    <cellStyle name="Procent" xfId="1" builtinId="5"/>
    <cellStyle name="Standaard" xfId="0" builtinId="0"/>
  </cellStyles>
  <dxfs count="2"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51"/>
  <sheetViews>
    <sheetView showGridLines="0" tabSelected="1" zoomScaleNormal="100" workbookViewId="0"/>
  </sheetViews>
  <sheetFormatPr defaultRowHeight="14.4" x14ac:dyDescent="0.3"/>
  <cols>
    <col min="1" max="1" width="11" customWidth="1"/>
    <col min="2" max="13" width="11.109375" customWidth="1"/>
  </cols>
  <sheetData>
    <row r="1" spans="1:12" x14ac:dyDescent="0.3">
      <c r="A1" s="18" t="s">
        <v>0</v>
      </c>
    </row>
    <row r="2" spans="1:12" x14ac:dyDescent="0.3">
      <c r="A2" s="19" t="s">
        <v>1</v>
      </c>
    </row>
    <row r="3" spans="1:12" x14ac:dyDescent="0.3">
      <c r="A3" s="19" t="s">
        <v>2</v>
      </c>
    </row>
    <row r="4" spans="1:12" x14ac:dyDescent="0.3">
      <c r="A4" s="19" t="s">
        <v>3</v>
      </c>
    </row>
    <row r="5" spans="1:12" x14ac:dyDescent="0.3">
      <c r="A5" s="19" t="s">
        <v>4</v>
      </c>
    </row>
    <row r="6" spans="1:12" x14ac:dyDescent="0.3">
      <c r="A6" s="19" t="s">
        <v>5</v>
      </c>
    </row>
    <row r="7" spans="1:12" x14ac:dyDescent="0.3">
      <c r="A7" s="19" t="s">
        <v>6</v>
      </c>
    </row>
    <row r="8" spans="1:12" x14ac:dyDescent="0.3">
      <c r="A8" s="19" t="s">
        <v>7</v>
      </c>
    </row>
    <row r="10" spans="1:12" x14ac:dyDescent="0.3">
      <c r="A10" s="3" t="s">
        <v>8</v>
      </c>
      <c r="B10" s="10"/>
      <c r="C10" s="11"/>
      <c r="D10" s="43">
        <f>175.67/12</f>
        <v>14.639166666666666</v>
      </c>
    </row>
    <row r="12" spans="1:12" ht="15" thickBot="1" x14ac:dyDescent="0.35">
      <c r="A12" s="21" t="s">
        <v>9</v>
      </c>
      <c r="B12" s="1"/>
      <c r="D12" s="2"/>
      <c r="E12" s="21" t="s">
        <v>9</v>
      </c>
      <c r="F12" s="1"/>
      <c r="G12" s="1"/>
      <c r="H12" s="1"/>
      <c r="I12" s="1"/>
    </row>
    <row r="13" spans="1:12" ht="15" thickBot="1" x14ac:dyDescent="0.35">
      <c r="A13" s="12" t="s">
        <v>10</v>
      </c>
      <c r="B13" s="42" t="s">
        <v>11</v>
      </c>
      <c r="C13" s="41" t="s">
        <v>12</v>
      </c>
      <c r="D13" s="2"/>
      <c r="E13" s="12" t="s">
        <v>10</v>
      </c>
      <c r="F13" s="48" t="s">
        <v>11</v>
      </c>
      <c r="G13" s="49"/>
      <c r="H13" s="50"/>
      <c r="I13" s="41" t="s">
        <v>12</v>
      </c>
      <c r="K13" s="51" t="s">
        <v>13</v>
      </c>
      <c r="L13" s="52"/>
    </row>
    <row r="14" spans="1:12" x14ac:dyDescent="0.3">
      <c r="A14" s="13"/>
      <c r="B14" s="15" t="s">
        <v>14</v>
      </c>
      <c r="C14" s="17" t="s">
        <v>14</v>
      </c>
      <c r="D14" s="2"/>
      <c r="E14" s="22"/>
      <c r="F14" s="23" t="s">
        <v>14</v>
      </c>
      <c r="G14" s="24" t="s">
        <v>15</v>
      </c>
      <c r="H14" s="25" t="s">
        <v>16</v>
      </c>
      <c r="I14" s="17" t="s">
        <v>14</v>
      </c>
      <c r="K14" s="20" t="s">
        <v>10</v>
      </c>
      <c r="L14" s="16" t="s">
        <v>14</v>
      </c>
    </row>
    <row r="15" spans="1:12" x14ac:dyDescent="0.3">
      <c r="A15" s="13">
        <v>0</v>
      </c>
      <c r="B15" s="26"/>
      <c r="C15" s="8">
        <f t="shared" ref="C15:C50" si="0">IF($B15+$D$10&lt;$L15,$B15+$D$10,IF($B15&gt;$L15,$B15,$L15))</f>
        <v>14.639166666666666</v>
      </c>
      <c r="D15" s="2"/>
      <c r="E15" s="13">
        <v>0</v>
      </c>
      <c r="F15" s="26"/>
      <c r="G15" s="28"/>
      <c r="H15" s="4">
        <f t="shared" ref="H15:H50" si="1">F15+G15</f>
        <v>0</v>
      </c>
      <c r="I15" s="8">
        <f t="shared" ref="I15:I50" si="2">IF($H15+$D$10&lt;$L15,$H15+$D$10,IF($H15&gt;$L15,$H15,$L15))</f>
        <v>14.639166666666666</v>
      </c>
      <c r="K15" s="13">
        <v>0</v>
      </c>
      <c r="L15" s="8">
        <v>2334.2116666666666</v>
      </c>
    </row>
    <row r="16" spans="1:12" x14ac:dyDescent="0.3">
      <c r="A16" s="13">
        <v>1</v>
      </c>
      <c r="B16" s="26"/>
      <c r="C16" s="8">
        <f t="shared" si="0"/>
        <v>14.639166666666666</v>
      </c>
      <c r="D16" s="2"/>
      <c r="E16" s="13">
        <v>1</v>
      </c>
      <c r="F16" s="26"/>
      <c r="G16" s="28"/>
      <c r="H16" s="4">
        <f t="shared" si="1"/>
        <v>0</v>
      </c>
      <c r="I16" s="8">
        <f t="shared" si="2"/>
        <v>14.639166666666666</v>
      </c>
      <c r="K16" s="13">
        <v>1</v>
      </c>
      <c r="L16" s="8">
        <v>2381.3866666666668</v>
      </c>
    </row>
    <row r="17" spans="1:13" x14ac:dyDescent="0.3">
      <c r="A17" s="13">
        <v>2</v>
      </c>
      <c r="B17" s="26"/>
      <c r="C17" s="8">
        <f t="shared" si="0"/>
        <v>14.639166666666666</v>
      </c>
      <c r="D17" s="2"/>
      <c r="E17" s="13">
        <v>2</v>
      </c>
      <c r="F17" s="26"/>
      <c r="G17" s="28"/>
      <c r="H17" s="4">
        <f t="shared" si="1"/>
        <v>0</v>
      </c>
      <c r="I17" s="8">
        <f t="shared" si="2"/>
        <v>14.639166666666666</v>
      </c>
      <c r="K17" s="13">
        <v>2</v>
      </c>
      <c r="L17" s="8">
        <v>2425.9441666666667</v>
      </c>
      <c r="M17" s="2"/>
    </row>
    <row r="18" spans="1:13" x14ac:dyDescent="0.3">
      <c r="A18" s="13">
        <v>3</v>
      </c>
      <c r="B18" s="26"/>
      <c r="C18" s="8">
        <f t="shared" si="0"/>
        <v>14.639166666666666</v>
      </c>
      <c r="D18" s="2"/>
      <c r="E18" s="13">
        <v>3</v>
      </c>
      <c r="F18" s="26"/>
      <c r="G18" s="28"/>
      <c r="H18" s="4">
        <f t="shared" si="1"/>
        <v>0</v>
      </c>
      <c r="I18" s="8">
        <f t="shared" si="2"/>
        <v>14.639166666666666</v>
      </c>
      <c r="K18" s="13">
        <v>3</v>
      </c>
      <c r="L18" s="8">
        <v>2467.9608333333331</v>
      </c>
    </row>
    <row r="19" spans="1:13" x14ac:dyDescent="0.3">
      <c r="A19" s="13">
        <v>4</v>
      </c>
      <c r="B19" s="26"/>
      <c r="C19" s="8">
        <f t="shared" si="0"/>
        <v>14.639166666666666</v>
      </c>
      <c r="D19" s="2"/>
      <c r="E19" s="13">
        <v>4</v>
      </c>
      <c r="F19" s="26"/>
      <c r="G19" s="28"/>
      <c r="H19" s="4">
        <f t="shared" si="1"/>
        <v>0</v>
      </c>
      <c r="I19" s="8">
        <f t="shared" si="2"/>
        <v>14.639166666666666</v>
      </c>
      <c r="K19" s="13">
        <v>4</v>
      </c>
      <c r="L19" s="8">
        <v>2507.5241666666666</v>
      </c>
    </row>
    <row r="20" spans="1:13" x14ac:dyDescent="0.3">
      <c r="A20" s="13">
        <v>5</v>
      </c>
      <c r="B20" s="26"/>
      <c r="C20" s="8">
        <f t="shared" si="0"/>
        <v>14.639166666666666</v>
      </c>
      <c r="D20" s="2"/>
      <c r="E20" s="13">
        <v>5</v>
      </c>
      <c r="F20" s="26"/>
      <c r="G20" s="28"/>
      <c r="H20" s="4">
        <f t="shared" si="1"/>
        <v>0</v>
      </c>
      <c r="I20" s="8">
        <f t="shared" si="2"/>
        <v>14.639166666666666</v>
      </c>
      <c r="K20" s="13">
        <v>5</v>
      </c>
      <c r="L20" s="8">
        <v>2544.7216666666668</v>
      </c>
    </row>
    <row r="21" spans="1:13" x14ac:dyDescent="0.3">
      <c r="A21" s="13">
        <v>6</v>
      </c>
      <c r="B21" s="26"/>
      <c r="C21" s="8">
        <f t="shared" si="0"/>
        <v>14.639166666666666</v>
      </c>
      <c r="D21" s="2"/>
      <c r="E21" s="13">
        <v>6</v>
      </c>
      <c r="F21" s="26"/>
      <c r="G21" s="28"/>
      <c r="H21" s="4">
        <f t="shared" si="1"/>
        <v>0</v>
      </c>
      <c r="I21" s="8">
        <f t="shared" si="2"/>
        <v>14.639166666666666</v>
      </c>
      <c r="K21" s="13">
        <v>6</v>
      </c>
      <c r="L21" s="8">
        <v>2579.6583333333333</v>
      </c>
    </row>
    <row r="22" spans="1:13" x14ac:dyDescent="0.3">
      <c r="A22" s="13">
        <v>7</v>
      </c>
      <c r="B22" s="26"/>
      <c r="C22" s="8">
        <f t="shared" si="0"/>
        <v>14.639166666666666</v>
      </c>
      <c r="D22" s="2"/>
      <c r="E22" s="13">
        <v>7</v>
      </c>
      <c r="F22" s="26"/>
      <c r="G22" s="28"/>
      <c r="H22" s="4">
        <f t="shared" si="1"/>
        <v>0</v>
      </c>
      <c r="I22" s="8">
        <f t="shared" si="2"/>
        <v>14.639166666666666</v>
      </c>
      <c r="K22" s="13">
        <v>7</v>
      </c>
      <c r="L22" s="8">
        <v>2612.4408333333336</v>
      </c>
    </row>
    <row r="23" spans="1:13" x14ac:dyDescent="0.3">
      <c r="A23" s="13">
        <v>8</v>
      </c>
      <c r="B23" s="26"/>
      <c r="C23" s="8">
        <f t="shared" si="0"/>
        <v>14.639166666666666</v>
      </c>
      <c r="D23" s="2"/>
      <c r="E23" s="13">
        <v>8</v>
      </c>
      <c r="F23" s="26"/>
      <c r="G23" s="28"/>
      <c r="H23" s="4">
        <f t="shared" si="1"/>
        <v>0</v>
      </c>
      <c r="I23" s="8">
        <f t="shared" si="2"/>
        <v>14.639166666666666</v>
      </c>
      <c r="K23" s="13">
        <v>8</v>
      </c>
      <c r="L23" s="8">
        <v>2673.2233333333334</v>
      </c>
    </row>
    <row r="24" spans="1:13" x14ac:dyDescent="0.3">
      <c r="A24" s="13">
        <v>9</v>
      </c>
      <c r="B24" s="26"/>
      <c r="C24" s="8">
        <f t="shared" si="0"/>
        <v>14.639166666666666</v>
      </c>
      <c r="D24" s="2"/>
      <c r="E24" s="13">
        <v>9</v>
      </c>
      <c r="F24" s="26"/>
      <c r="G24" s="28"/>
      <c r="H24" s="4">
        <f t="shared" si="1"/>
        <v>0</v>
      </c>
      <c r="I24" s="8">
        <f t="shared" si="2"/>
        <v>14.639166666666666</v>
      </c>
      <c r="K24" s="13">
        <v>9</v>
      </c>
      <c r="L24" s="8">
        <v>2674.5108333333333</v>
      </c>
    </row>
    <row r="25" spans="1:13" x14ac:dyDescent="0.3">
      <c r="A25" s="13">
        <v>10</v>
      </c>
      <c r="B25" s="26"/>
      <c r="C25" s="8">
        <f t="shared" si="0"/>
        <v>14.639166666666666</v>
      </c>
      <c r="D25" s="2"/>
      <c r="E25" s="13">
        <v>10</v>
      </c>
      <c r="F25" s="26"/>
      <c r="G25" s="28"/>
      <c r="H25" s="4">
        <f t="shared" si="1"/>
        <v>0</v>
      </c>
      <c r="I25" s="8">
        <f t="shared" si="2"/>
        <v>14.639166666666666</v>
      </c>
      <c r="K25" s="13">
        <v>10</v>
      </c>
      <c r="L25" s="8">
        <v>2743.23</v>
      </c>
    </row>
    <row r="26" spans="1:13" x14ac:dyDescent="0.3">
      <c r="A26" s="13">
        <v>11</v>
      </c>
      <c r="B26" s="26"/>
      <c r="C26" s="8">
        <f t="shared" si="0"/>
        <v>14.639166666666666</v>
      </c>
      <c r="D26" s="2"/>
      <c r="E26" s="13">
        <v>11</v>
      </c>
      <c r="F26" s="26"/>
      <c r="G26" s="28"/>
      <c r="H26" s="4">
        <f t="shared" si="1"/>
        <v>0</v>
      </c>
      <c r="I26" s="8">
        <f t="shared" si="2"/>
        <v>14.639166666666666</v>
      </c>
      <c r="K26" s="13">
        <v>11</v>
      </c>
      <c r="L26" s="8">
        <v>2743.23</v>
      </c>
    </row>
    <row r="27" spans="1:13" x14ac:dyDescent="0.3">
      <c r="A27" s="13">
        <v>12</v>
      </c>
      <c r="B27" s="26"/>
      <c r="C27" s="8">
        <f t="shared" si="0"/>
        <v>14.639166666666666</v>
      </c>
      <c r="D27" s="2"/>
      <c r="E27" s="13">
        <v>12</v>
      </c>
      <c r="F27" s="26"/>
      <c r="G27" s="28"/>
      <c r="H27" s="4">
        <f t="shared" si="1"/>
        <v>0</v>
      </c>
      <c r="I27" s="8">
        <f t="shared" si="2"/>
        <v>14.639166666666666</v>
      </c>
      <c r="K27" s="13">
        <v>12</v>
      </c>
      <c r="L27" s="8">
        <v>2858.0550000000003</v>
      </c>
    </row>
    <row r="28" spans="1:13" x14ac:dyDescent="0.3">
      <c r="A28" s="13">
        <v>13</v>
      </c>
      <c r="B28" s="26"/>
      <c r="C28" s="8">
        <f t="shared" si="0"/>
        <v>14.639166666666666</v>
      </c>
      <c r="D28" s="2"/>
      <c r="E28" s="13">
        <v>13</v>
      </c>
      <c r="F28" s="26"/>
      <c r="G28" s="28"/>
      <c r="H28" s="4">
        <f t="shared" si="1"/>
        <v>0</v>
      </c>
      <c r="I28" s="8">
        <f t="shared" si="2"/>
        <v>14.639166666666666</v>
      </c>
      <c r="K28" s="13">
        <v>13</v>
      </c>
      <c r="L28" s="8">
        <v>2859.353333333333</v>
      </c>
    </row>
    <row r="29" spans="1:13" x14ac:dyDescent="0.3">
      <c r="A29" s="13">
        <v>14</v>
      </c>
      <c r="B29" s="26"/>
      <c r="C29" s="8">
        <f t="shared" si="0"/>
        <v>14.639166666666666</v>
      </c>
      <c r="D29" s="2"/>
      <c r="E29" s="13">
        <v>14</v>
      </c>
      <c r="F29" s="26"/>
      <c r="G29" s="28"/>
      <c r="H29" s="4">
        <f t="shared" si="1"/>
        <v>0</v>
      </c>
      <c r="I29" s="8">
        <f t="shared" si="2"/>
        <v>14.639166666666666</v>
      </c>
      <c r="K29" s="13">
        <v>14</v>
      </c>
      <c r="L29" s="8">
        <v>2977.5758333333338</v>
      </c>
    </row>
    <row r="30" spans="1:13" x14ac:dyDescent="0.3">
      <c r="A30" s="13">
        <v>15</v>
      </c>
      <c r="B30" s="26"/>
      <c r="C30" s="8">
        <f t="shared" si="0"/>
        <v>14.639166666666666</v>
      </c>
      <c r="D30" s="2"/>
      <c r="E30" s="13">
        <v>15</v>
      </c>
      <c r="F30" s="26"/>
      <c r="G30" s="28"/>
      <c r="H30" s="4">
        <f t="shared" si="1"/>
        <v>0</v>
      </c>
      <c r="I30" s="8">
        <f t="shared" si="2"/>
        <v>14.639166666666666</v>
      </c>
      <c r="K30" s="13">
        <v>15</v>
      </c>
      <c r="L30" s="8">
        <v>2978.8591666666666</v>
      </c>
    </row>
    <row r="31" spans="1:13" x14ac:dyDescent="0.3">
      <c r="A31" s="13">
        <v>16</v>
      </c>
      <c r="B31" s="26"/>
      <c r="C31" s="8">
        <f>IF($B31+$D$10&lt;$L31,$B31+$D$10,IF($B31&gt;$L31,$B31,$L31))</f>
        <v>14.639166666666666</v>
      </c>
      <c r="D31" s="2"/>
      <c r="E31" s="13">
        <v>16</v>
      </c>
      <c r="F31" s="26"/>
      <c r="G31" s="28"/>
      <c r="H31" s="4">
        <f t="shared" si="1"/>
        <v>0</v>
      </c>
      <c r="I31" s="8">
        <f t="shared" si="2"/>
        <v>14.639166666666666</v>
      </c>
      <c r="K31" s="13">
        <v>16</v>
      </c>
      <c r="L31" s="8">
        <v>3097.0816666666669</v>
      </c>
    </row>
    <row r="32" spans="1:13" x14ac:dyDescent="0.3">
      <c r="A32" s="13">
        <v>17</v>
      </c>
      <c r="B32" s="26"/>
      <c r="C32" s="8">
        <f t="shared" si="0"/>
        <v>14.639166666666666</v>
      </c>
      <c r="D32" s="2"/>
      <c r="E32" s="13">
        <v>17</v>
      </c>
      <c r="F32" s="26"/>
      <c r="G32" s="28"/>
      <c r="H32" s="4">
        <f t="shared" si="1"/>
        <v>0</v>
      </c>
      <c r="I32" s="8">
        <f t="shared" si="2"/>
        <v>14.639166666666666</v>
      </c>
      <c r="K32" s="13">
        <v>17</v>
      </c>
      <c r="L32" s="8">
        <v>3098.3700000000003</v>
      </c>
    </row>
    <row r="33" spans="1:12" x14ac:dyDescent="0.3">
      <c r="A33" s="13">
        <v>18</v>
      </c>
      <c r="B33" s="26"/>
      <c r="C33" s="8">
        <f t="shared" si="0"/>
        <v>14.639166666666666</v>
      </c>
      <c r="D33" s="2"/>
      <c r="E33" s="13">
        <v>18</v>
      </c>
      <c r="F33" s="26"/>
      <c r="G33" s="28"/>
      <c r="H33" s="4">
        <f t="shared" si="1"/>
        <v>0</v>
      </c>
      <c r="I33" s="8">
        <f t="shared" si="2"/>
        <v>14.639166666666666</v>
      </c>
      <c r="K33" s="13">
        <v>18</v>
      </c>
      <c r="L33" s="8">
        <v>3216.5916666666667</v>
      </c>
    </row>
    <row r="34" spans="1:12" x14ac:dyDescent="0.3">
      <c r="A34" s="13">
        <v>19</v>
      </c>
      <c r="B34" s="26"/>
      <c r="C34" s="8">
        <f t="shared" si="0"/>
        <v>14.639166666666666</v>
      </c>
      <c r="D34" s="2"/>
      <c r="E34" s="13">
        <v>19</v>
      </c>
      <c r="F34" s="26"/>
      <c r="G34" s="28"/>
      <c r="H34" s="4">
        <f t="shared" si="1"/>
        <v>0</v>
      </c>
      <c r="I34" s="8">
        <f t="shared" si="2"/>
        <v>14.639166666666666</v>
      </c>
      <c r="K34" s="13">
        <v>19</v>
      </c>
      <c r="L34" s="8">
        <v>3217.8758333333335</v>
      </c>
    </row>
    <row r="35" spans="1:12" x14ac:dyDescent="0.3">
      <c r="A35" s="13">
        <v>20</v>
      </c>
      <c r="B35" s="26"/>
      <c r="C35" s="8">
        <f t="shared" si="0"/>
        <v>14.639166666666666</v>
      </c>
      <c r="D35" s="2"/>
      <c r="E35" s="13">
        <v>20</v>
      </c>
      <c r="F35" s="26"/>
      <c r="G35" s="28"/>
      <c r="H35" s="4">
        <f t="shared" si="1"/>
        <v>0</v>
      </c>
      <c r="I35" s="8">
        <f t="shared" si="2"/>
        <v>14.639166666666666</v>
      </c>
      <c r="K35" s="13">
        <v>20</v>
      </c>
      <c r="L35" s="8">
        <v>3336.0983333333334</v>
      </c>
    </row>
    <row r="36" spans="1:12" x14ac:dyDescent="0.3">
      <c r="A36" s="13">
        <v>21</v>
      </c>
      <c r="B36" s="26"/>
      <c r="C36" s="8">
        <f t="shared" si="0"/>
        <v>14.639166666666666</v>
      </c>
      <c r="D36" s="2"/>
      <c r="E36" s="13">
        <v>21</v>
      </c>
      <c r="F36" s="26"/>
      <c r="G36" s="28"/>
      <c r="H36" s="4">
        <f t="shared" si="1"/>
        <v>0</v>
      </c>
      <c r="I36" s="8">
        <f t="shared" si="2"/>
        <v>14.639166666666666</v>
      </c>
      <c r="K36" s="13">
        <v>21</v>
      </c>
      <c r="L36" s="8">
        <v>3337.3866666666668</v>
      </c>
    </row>
    <row r="37" spans="1:12" x14ac:dyDescent="0.3">
      <c r="A37" s="13">
        <v>22</v>
      </c>
      <c r="B37" s="26"/>
      <c r="C37" s="8">
        <f t="shared" si="0"/>
        <v>14.639166666666666</v>
      </c>
      <c r="D37" s="2"/>
      <c r="E37" s="13">
        <v>22</v>
      </c>
      <c r="F37" s="26"/>
      <c r="G37" s="28"/>
      <c r="H37" s="4">
        <f t="shared" si="1"/>
        <v>0</v>
      </c>
      <c r="I37" s="8">
        <f t="shared" si="2"/>
        <v>14.639166666666666</v>
      </c>
      <c r="K37" s="13">
        <v>22</v>
      </c>
      <c r="L37" s="8">
        <v>3455.6083333333336</v>
      </c>
    </row>
    <row r="38" spans="1:12" x14ac:dyDescent="0.3">
      <c r="A38" s="13">
        <v>23</v>
      </c>
      <c r="B38" s="26"/>
      <c r="C38" s="8">
        <f t="shared" si="0"/>
        <v>14.639166666666666</v>
      </c>
      <c r="D38" s="2"/>
      <c r="E38" s="13">
        <v>23</v>
      </c>
      <c r="F38" s="26"/>
      <c r="G38" s="28"/>
      <c r="H38" s="4">
        <f t="shared" si="1"/>
        <v>0</v>
      </c>
      <c r="I38" s="8">
        <f t="shared" si="2"/>
        <v>14.639166666666666</v>
      </c>
      <c r="K38" s="13">
        <v>23</v>
      </c>
      <c r="L38" s="8">
        <v>3575.1149999999998</v>
      </c>
    </row>
    <row r="39" spans="1:12" x14ac:dyDescent="0.3">
      <c r="A39" s="13">
        <v>24</v>
      </c>
      <c r="B39" s="26"/>
      <c r="C39" s="8">
        <f t="shared" si="0"/>
        <v>14.639166666666666</v>
      </c>
      <c r="D39" s="2"/>
      <c r="E39" s="13">
        <v>24</v>
      </c>
      <c r="F39" s="26"/>
      <c r="G39" s="28"/>
      <c r="H39" s="4">
        <f t="shared" si="1"/>
        <v>0</v>
      </c>
      <c r="I39" s="8">
        <f t="shared" si="2"/>
        <v>14.639166666666666</v>
      </c>
      <c r="K39" s="13">
        <v>24</v>
      </c>
      <c r="L39" s="8">
        <v>3693.3383333333331</v>
      </c>
    </row>
    <row r="40" spans="1:12" x14ac:dyDescent="0.3">
      <c r="A40" s="13">
        <v>25</v>
      </c>
      <c r="B40" s="26"/>
      <c r="C40" s="8">
        <f t="shared" si="0"/>
        <v>14.639166666666666</v>
      </c>
      <c r="D40" s="2"/>
      <c r="E40" s="13">
        <v>25</v>
      </c>
      <c r="F40" s="26"/>
      <c r="G40" s="28"/>
      <c r="H40" s="4">
        <f t="shared" si="1"/>
        <v>0</v>
      </c>
      <c r="I40" s="8">
        <f t="shared" si="2"/>
        <v>14.639166666666666</v>
      </c>
      <c r="K40" s="13">
        <v>25</v>
      </c>
      <c r="L40" s="8">
        <v>3701.3241666666668</v>
      </c>
    </row>
    <row r="41" spans="1:12" x14ac:dyDescent="0.3">
      <c r="A41" s="13">
        <v>26</v>
      </c>
      <c r="B41" s="26"/>
      <c r="C41" s="8">
        <f t="shared" si="0"/>
        <v>14.639166666666666</v>
      </c>
      <c r="D41" s="2"/>
      <c r="E41" s="13">
        <v>26</v>
      </c>
      <c r="F41" s="26"/>
      <c r="G41" s="28"/>
      <c r="H41" s="4">
        <f t="shared" si="1"/>
        <v>0</v>
      </c>
      <c r="I41" s="8">
        <f t="shared" si="2"/>
        <v>14.639166666666666</v>
      </c>
      <c r="K41" s="13">
        <v>26</v>
      </c>
      <c r="L41" s="8">
        <v>3707.5358333333334</v>
      </c>
    </row>
    <row r="42" spans="1:12" x14ac:dyDescent="0.3">
      <c r="A42" s="13">
        <v>27</v>
      </c>
      <c r="B42" s="26"/>
      <c r="C42" s="8">
        <f t="shared" si="0"/>
        <v>14.639166666666666</v>
      </c>
      <c r="D42" s="2"/>
      <c r="E42" s="13">
        <v>27</v>
      </c>
      <c r="F42" s="26"/>
      <c r="G42" s="28"/>
      <c r="H42" s="4">
        <f t="shared" si="1"/>
        <v>0</v>
      </c>
      <c r="I42" s="8">
        <f t="shared" si="2"/>
        <v>14.639166666666666</v>
      </c>
      <c r="K42" s="13">
        <v>27</v>
      </c>
      <c r="L42" s="8">
        <v>3714.584166666667</v>
      </c>
    </row>
    <row r="43" spans="1:12" x14ac:dyDescent="0.3">
      <c r="A43" s="13">
        <v>28</v>
      </c>
      <c r="B43" s="26"/>
      <c r="C43" s="8">
        <f t="shared" si="0"/>
        <v>14.639166666666666</v>
      </c>
      <c r="D43" s="2"/>
      <c r="E43" s="13">
        <v>28</v>
      </c>
      <c r="F43" s="26"/>
      <c r="G43" s="28"/>
      <c r="H43" s="4">
        <f t="shared" si="1"/>
        <v>0</v>
      </c>
      <c r="I43" s="8">
        <f t="shared" si="2"/>
        <v>14.639166666666666</v>
      </c>
      <c r="K43" s="13">
        <v>28</v>
      </c>
      <c r="L43" s="8">
        <v>3719.9175</v>
      </c>
    </row>
    <row r="44" spans="1:12" x14ac:dyDescent="0.3">
      <c r="A44" s="13">
        <v>29</v>
      </c>
      <c r="B44" s="26"/>
      <c r="C44" s="8">
        <f t="shared" si="0"/>
        <v>14.639166666666666</v>
      </c>
      <c r="D44" s="2"/>
      <c r="E44" s="13">
        <v>29</v>
      </c>
      <c r="F44" s="26"/>
      <c r="G44" s="28"/>
      <c r="H44" s="4">
        <f t="shared" si="1"/>
        <v>0</v>
      </c>
      <c r="I44" s="8">
        <f t="shared" si="2"/>
        <v>14.639166666666666</v>
      </c>
      <c r="K44" s="13">
        <v>29</v>
      </c>
      <c r="L44" s="8">
        <v>3724.855</v>
      </c>
    </row>
    <row r="45" spans="1:12" x14ac:dyDescent="0.3">
      <c r="A45" s="13">
        <v>30</v>
      </c>
      <c r="B45" s="26"/>
      <c r="C45" s="8">
        <f t="shared" si="0"/>
        <v>14.639166666666666</v>
      </c>
      <c r="D45" s="2"/>
      <c r="E45" s="13">
        <v>30</v>
      </c>
      <c r="F45" s="26"/>
      <c r="G45" s="28"/>
      <c r="H45" s="4">
        <f t="shared" si="1"/>
        <v>0</v>
      </c>
      <c r="I45" s="8">
        <f t="shared" si="2"/>
        <v>14.639166666666666</v>
      </c>
      <c r="K45" s="13">
        <v>30</v>
      </c>
      <c r="L45" s="8">
        <v>3729.4333333333329</v>
      </c>
    </row>
    <row r="46" spans="1:12" x14ac:dyDescent="0.3">
      <c r="A46" s="13">
        <v>31</v>
      </c>
      <c r="B46" s="26"/>
      <c r="C46" s="8">
        <f t="shared" si="0"/>
        <v>14.639166666666666</v>
      </c>
      <c r="D46" s="2"/>
      <c r="E46" s="13">
        <v>31</v>
      </c>
      <c r="F46" s="26"/>
      <c r="G46" s="28"/>
      <c r="H46" s="4">
        <f t="shared" si="1"/>
        <v>0</v>
      </c>
      <c r="I46" s="8">
        <f t="shared" si="2"/>
        <v>14.639166666666666</v>
      </c>
      <c r="K46" s="13">
        <v>31</v>
      </c>
      <c r="L46" s="8">
        <v>3733.6708333333336</v>
      </c>
    </row>
    <row r="47" spans="1:12" x14ac:dyDescent="0.3">
      <c r="A47" s="13">
        <v>32</v>
      </c>
      <c r="B47" s="26"/>
      <c r="C47" s="8">
        <f t="shared" si="0"/>
        <v>14.639166666666666</v>
      </c>
      <c r="D47" s="2"/>
      <c r="E47" s="13">
        <v>32</v>
      </c>
      <c r="F47" s="26"/>
      <c r="G47" s="28"/>
      <c r="H47" s="4">
        <f t="shared" si="1"/>
        <v>0</v>
      </c>
      <c r="I47" s="8">
        <f t="shared" si="2"/>
        <v>14.639166666666666</v>
      </c>
      <c r="K47" s="13">
        <v>32</v>
      </c>
      <c r="L47" s="8">
        <v>3737.5949999999998</v>
      </c>
    </row>
    <row r="48" spans="1:12" x14ac:dyDescent="0.3">
      <c r="A48" s="13">
        <v>33</v>
      </c>
      <c r="B48" s="26"/>
      <c r="C48" s="8">
        <f t="shared" si="0"/>
        <v>14.639166666666666</v>
      </c>
      <c r="D48" s="2"/>
      <c r="E48" s="13">
        <v>33</v>
      </c>
      <c r="F48" s="26"/>
      <c r="G48" s="28"/>
      <c r="H48" s="4">
        <f t="shared" si="1"/>
        <v>0</v>
      </c>
      <c r="I48" s="8">
        <f t="shared" si="2"/>
        <v>14.639166666666666</v>
      </c>
      <c r="K48" s="13">
        <v>33</v>
      </c>
      <c r="L48" s="8">
        <v>3741.2275000000004</v>
      </c>
    </row>
    <row r="49" spans="1:13" x14ac:dyDescent="0.3">
      <c r="A49" s="13">
        <v>34</v>
      </c>
      <c r="B49" s="26"/>
      <c r="C49" s="8">
        <f t="shared" si="0"/>
        <v>14.639166666666666</v>
      </c>
      <c r="D49" s="2"/>
      <c r="E49" s="13">
        <v>34</v>
      </c>
      <c r="F49" s="26"/>
      <c r="G49" s="28"/>
      <c r="H49" s="4">
        <f t="shared" si="1"/>
        <v>0</v>
      </c>
      <c r="I49" s="8">
        <f t="shared" si="2"/>
        <v>14.639166666666666</v>
      </c>
      <c r="K49" s="13">
        <v>34</v>
      </c>
      <c r="L49" s="8">
        <v>3744.5941666666663</v>
      </c>
    </row>
    <row r="50" spans="1:13" ht="15" thickBot="1" x14ac:dyDescent="0.35">
      <c r="A50" s="14">
        <v>35</v>
      </c>
      <c r="B50" s="27"/>
      <c r="C50" s="9">
        <f t="shared" si="0"/>
        <v>14.639166666666666</v>
      </c>
      <c r="D50" s="2"/>
      <c r="E50" s="14">
        <v>35</v>
      </c>
      <c r="F50" s="27"/>
      <c r="G50" s="29"/>
      <c r="H50" s="5">
        <f t="shared" si="1"/>
        <v>0</v>
      </c>
      <c r="I50" s="9">
        <f t="shared" si="2"/>
        <v>14.639166666666666</v>
      </c>
      <c r="K50" s="14">
        <v>35</v>
      </c>
      <c r="L50" s="9">
        <v>3747.7083333333335</v>
      </c>
    </row>
    <row r="51" spans="1:13" x14ac:dyDescent="0.3">
      <c r="A51" s="2"/>
      <c r="B51" s="1"/>
      <c r="C51" s="1"/>
      <c r="D51" s="1"/>
      <c r="E51" s="1"/>
      <c r="F51" s="1"/>
      <c r="H51" s="2"/>
      <c r="I51" s="1"/>
      <c r="J51" s="1"/>
      <c r="K51" s="1"/>
      <c r="L51" s="1"/>
      <c r="M51" s="1"/>
    </row>
  </sheetData>
  <mergeCells count="2">
    <mergeCell ref="F13:H13"/>
    <mergeCell ref="K13:L13"/>
  </mergeCells>
  <conditionalFormatting sqref="C15:C50">
    <cfRule type="cellIs" dxfId="1" priority="2" operator="equal">
      <formula>$L15</formula>
    </cfRule>
  </conditionalFormatting>
  <conditionalFormatting sqref="I15:I50">
    <cfRule type="cellIs" dxfId="0" priority="1" operator="equal">
      <formula>$L15</formula>
    </cfRule>
  </conditionalFormatting>
  <pageMargins left="0.7" right="0.7" top="0.75" bottom="0.75" header="0.3" footer="0.3"/>
  <pageSetup scale="5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41"/>
  <sheetViews>
    <sheetView zoomScaleNormal="100" workbookViewId="0"/>
  </sheetViews>
  <sheetFormatPr defaultRowHeight="14.4" x14ac:dyDescent="0.3"/>
  <cols>
    <col min="3" max="4" width="15.33203125" customWidth="1"/>
    <col min="5" max="6" width="13.33203125" customWidth="1"/>
    <col min="7" max="8" width="11.88671875" customWidth="1"/>
    <col min="9" max="9" width="9.77734375" bestFit="1" customWidth="1"/>
  </cols>
  <sheetData>
    <row r="1" spans="1:10" x14ac:dyDescent="0.3">
      <c r="A1" t="s">
        <v>17</v>
      </c>
    </row>
    <row r="2" spans="1:10" x14ac:dyDescent="0.3">
      <c r="A2" t="s">
        <v>25</v>
      </c>
    </row>
    <row r="3" spans="1:10" ht="15" thickBot="1" x14ac:dyDescent="0.35"/>
    <row r="4" spans="1:10" s="30" customFormat="1" ht="15" thickBot="1" x14ac:dyDescent="0.35">
      <c r="B4" s="53" t="s">
        <v>10</v>
      </c>
      <c r="C4" s="31" t="s">
        <v>18</v>
      </c>
      <c r="D4" s="31" t="s">
        <v>19</v>
      </c>
      <c r="E4" s="31" t="s">
        <v>23</v>
      </c>
      <c r="F4" s="31" t="s">
        <v>19</v>
      </c>
    </row>
    <row r="5" spans="1:10" s="30" customFormat="1" ht="15" thickBot="1" x14ac:dyDescent="0.35">
      <c r="B5" s="54"/>
      <c r="C5" s="32">
        <v>44562</v>
      </c>
      <c r="D5" s="55">
        <v>46054</v>
      </c>
      <c r="E5" s="55" t="s">
        <v>24</v>
      </c>
      <c r="F5" s="33">
        <v>46235</v>
      </c>
      <c r="H5" s="35" t="s">
        <v>20</v>
      </c>
      <c r="I5" s="44">
        <f>F5</f>
        <v>46235</v>
      </c>
      <c r="J5" s="36">
        <f>ROUND(100%*1.02^11,4)</f>
        <v>1.2434000000000001</v>
      </c>
    </row>
    <row r="6" spans="1:10" x14ac:dyDescent="0.3">
      <c r="B6" s="34">
        <v>0</v>
      </c>
      <c r="C6" s="37"/>
      <c r="D6" s="38">
        <f>C6*$I$18</f>
        <v>0</v>
      </c>
      <c r="E6" s="38">
        <f>IF(D6&lt;4000,C6,(C6*$I$18+4000*2%)/$I$19)</f>
        <v>0</v>
      </c>
      <c r="F6" s="38">
        <f>E6*$J$5</f>
        <v>0</v>
      </c>
      <c r="G6" s="1"/>
    </row>
    <row r="7" spans="1:10" x14ac:dyDescent="0.3">
      <c r="B7" s="6">
        <v>1</v>
      </c>
      <c r="C7" s="39"/>
      <c r="D7" s="8">
        <f t="shared" ref="D7:D41" si="0">C7*$I$18</f>
        <v>0</v>
      </c>
      <c r="E7" s="8">
        <f>IF(D7&lt;4000,C7,(C7*$I$18+4000*2%)/$I$19)</f>
        <v>0</v>
      </c>
      <c r="F7" s="8">
        <f t="shared" ref="F7:F41" si="1">E7*$J$5</f>
        <v>0</v>
      </c>
      <c r="G7" s="1"/>
      <c r="H7" s="45" t="s">
        <v>21</v>
      </c>
      <c r="I7" s="45"/>
    </row>
    <row r="8" spans="1:10" x14ac:dyDescent="0.3">
      <c r="B8" s="6">
        <v>2</v>
      </c>
      <c r="C8" s="39"/>
      <c r="D8" s="8">
        <f t="shared" si="0"/>
        <v>0</v>
      </c>
      <c r="E8" s="8">
        <f>IF(D8&lt;4000,C8,(C8*$I$18+4000*2%)/$I$19)</f>
        <v>0</v>
      </c>
      <c r="F8" s="8">
        <f t="shared" si="1"/>
        <v>0</v>
      </c>
      <c r="G8" s="1"/>
      <c r="H8" s="46">
        <v>44562</v>
      </c>
      <c r="I8" s="47">
        <f>ROUND(100%*1.02^0,4)</f>
        <v>1</v>
      </c>
    </row>
    <row r="9" spans="1:10" x14ac:dyDescent="0.3">
      <c r="B9" s="6">
        <v>3</v>
      </c>
      <c r="C9" s="39"/>
      <c r="D9" s="8">
        <f t="shared" si="0"/>
        <v>0</v>
      </c>
      <c r="E9" s="8">
        <f>IF(D9&lt;4000,C9,(C9*$I$18+4000*2%)/$I$19)</f>
        <v>0</v>
      </c>
      <c r="F9" s="8">
        <f t="shared" si="1"/>
        <v>0</v>
      </c>
      <c r="G9" s="1"/>
      <c r="H9" s="46">
        <v>44593</v>
      </c>
      <c r="I9" s="47">
        <f>ROUND(100%*1.02^1,4)</f>
        <v>1.02</v>
      </c>
    </row>
    <row r="10" spans="1:10" x14ac:dyDescent="0.3">
      <c r="B10" s="6">
        <v>4</v>
      </c>
      <c r="C10" s="39"/>
      <c r="D10" s="8">
        <f t="shared" si="0"/>
        <v>0</v>
      </c>
      <c r="E10" s="8">
        <f>IF(D10&lt;4000,C10,(C10*$I$18+4000*2%)/$I$19)</f>
        <v>0</v>
      </c>
      <c r="F10" s="8">
        <f t="shared" si="1"/>
        <v>0</v>
      </c>
      <c r="G10" s="1"/>
      <c r="H10" s="46">
        <v>44652</v>
      </c>
      <c r="I10" s="47">
        <f>ROUND(100%*1.02^2,4)</f>
        <v>1.0404</v>
      </c>
    </row>
    <row r="11" spans="1:10" x14ac:dyDescent="0.3">
      <c r="B11" s="6">
        <v>5</v>
      </c>
      <c r="C11" s="39"/>
      <c r="D11" s="8">
        <f t="shared" si="0"/>
        <v>0</v>
      </c>
      <c r="E11" s="8">
        <f>IF(D11&lt;4000,C11,(C11*$I$18+4000*2%)/$I$19)</f>
        <v>0</v>
      </c>
      <c r="F11" s="8">
        <f t="shared" si="1"/>
        <v>0</v>
      </c>
      <c r="G11" s="1"/>
      <c r="H11" s="46">
        <v>44713</v>
      </c>
      <c r="I11" s="47">
        <f>ROUND(100%*1.02^3,4)</f>
        <v>1.0611999999999999</v>
      </c>
    </row>
    <row r="12" spans="1:10" x14ac:dyDescent="0.3">
      <c r="B12" s="6">
        <v>6</v>
      </c>
      <c r="C12" s="39"/>
      <c r="D12" s="8">
        <f t="shared" si="0"/>
        <v>0</v>
      </c>
      <c r="E12" s="8">
        <f>IF(D12&lt;4000,C12,(C12*$I$18+4000*2%)/$I$19)</f>
        <v>0</v>
      </c>
      <c r="F12" s="8">
        <f t="shared" si="1"/>
        <v>0</v>
      </c>
      <c r="G12" s="1"/>
      <c r="H12" s="46">
        <v>44805</v>
      </c>
      <c r="I12" s="47">
        <f>ROUND(100%*1.02^4,4)</f>
        <v>1.0824</v>
      </c>
    </row>
    <row r="13" spans="1:10" x14ac:dyDescent="0.3">
      <c r="B13" s="6">
        <v>7</v>
      </c>
      <c r="C13" s="39"/>
      <c r="D13" s="8">
        <f t="shared" si="0"/>
        <v>0</v>
      </c>
      <c r="E13" s="8">
        <f>IF(D13&lt;4000,C13,(C13*$I$18+4000*2%)/$I$19)</f>
        <v>0</v>
      </c>
      <c r="F13" s="8">
        <f t="shared" si="1"/>
        <v>0</v>
      </c>
      <c r="G13" s="1"/>
      <c r="H13" s="46">
        <v>44896</v>
      </c>
      <c r="I13" s="47">
        <f>ROUND(100%*1.02^5,4)</f>
        <v>1.1041000000000001</v>
      </c>
    </row>
    <row r="14" spans="1:10" x14ac:dyDescent="0.3">
      <c r="B14" s="6">
        <v>8</v>
      </c>
      <c r="C14" s="39"/>
      <c r="D14" s="8">
        <f t="shared" si="0"/>
        <v>0</v>
      </c>
      <c r="E14" s="8">
        <f>IF(D14&lt;4000,C14,(C14*$I$18+4000*2%)/$I$19)</f>
        <v>0</v>
      </c>
      <c r="F14" s="8">
        <f t="shared" si="1"/>
        <v>0</v>
      </c>
      <c r="G14" s="1"/>
      <c r="H14" s="46">
        <v>44927</v>
      </c>
      <c r="I14" s="47">
        <f>ROUND(100%*1.02^6,4)</f>
        <v>1.1262000000000001</v>
      </c>
    </row>
    <row r="15" spans="1:10" x14ac:dyDescent="0.3">
      <c r="B15" s="6">
        <v>9</v>
      </c>
      <c r="C15" s="39"/>
      <c r="D15" s="8">
        <f t="shared" si="0"/>
        <v>0</v>
      </c>
      <c r="E15" s="8">
        <f>IF(D15&lt;4000,C15,(C15*$I$18+4000*2%)/$I$19)</f>
        <v>0</v>
      </c>
      <c r="F15" s="8">
        <f t="shared" si="1"/>
        <v>0</v>
      </c>
      <c r="G15" s="1"/>
      <c r="H15" s="46">
        <v>45261</v>
      </c>
      <c r="I15" s="47">
        <f>ROUND(100%*1.02^7,4)</f>
        <v>1.1487000000000001</v>
      </c>
    </row>
    <row r="16" spans="1:10" x14ac:dyDescent="0.3">
      <c r="B16" s="6">
        <v>10</v>
      </c>
      <c r="C16" s="39"/>
      <c r="D16" s="8">
        <f t="shared" si="0"/>
        <v>0</v>
      </c>
      <c r="E16" s="8">
        <f>IF(D16&lt;4000,C16,(C16*$I$18+4000*2%)/$I$19)</f>
        <v>0</v>
      </c>
      <c r="F16" s="8">
        <f t="shared" si="1"/>
        <v>0</v>
      </c>
      <c r="G16" s="1"/>
      <c r="H16" s="46">
        <v>45444</v>
      </c>
      <c r="I16" s="47">
        <f>ROUND(100%*1.02^8,4)</f>
        <v>1.1717</v>
      </c>
    </row>
    <row r="17" spans="2:9" x14ac:dyDescent="0.3">
      <c r="B17" s="6">
        <v>11</v>
      </c>
      <c r="C17" s="39"/>
      <c r="D17" s="8">
        <f t="shared" si="0"/>
        <v>0</v>
      </c>
      <c r="E17" s="8">
        <f>IF(D17&lt;4000,C17,(C17*$I$18+4000*2%)/$I$19)</f>
        <v>0</v>
      </c>
      <c r="F17" s="8">
        <f t="shared" si="1"/>
        <v>0</v>
      </c>
      <c r="G17" s="1"/>
      <c r="H17" s="46">
        <v>45717</v>
      </c>
      <c r="I17" s="47">
        <f>ROUND(100%*1.02^9,4)</f>
        <v>1.1951000000000001</v>
      </c>
    </row>
    <row r="18" spans="2:9" x14ac:dyDescent="0.3">
      <c r="B18" s="6">
        <v>12</v>
      </c>
      <c r="C18" s="39"/>
      <c r="D18" s="8">
        <f t="shared" si="0"/>
        <v>0</v>
      </c>
      <c r="E18" s="8">
        <f>IF(D18&lt;4000,C18,(C18*$I$18+4000*2%)/$I$19)</f>
        <v>0</v>
      </c>
      <c r="F18" s="8">
        <f t="shared" si="1"/>
        <v>0</v>
      </c>
      <c r="G18" s="1"/>
      <c r="H18" s="46">
        <v>46054</v>
      </c>
      <c r="I18" s="47">
        <f>ROUND(100%*1.02^10,4)</f>
        <v>1.2190000000000001</v>
      </c>
    </row>
    <row r="19" spans="2:9" x14ac:dyDescent="0.3">
      <c r="B19" s="6">
        <v>13</v>
      </c>
      <c r="C19" s="39"/>
      <c r="D19" s="8">
        <f t="shared" si="0"/>
        <v>0</v>
      </c>
      <c r="E19" s="8">
        <f>IF(D19&lt;4000,C19,(C19*$I$18+4000*2%)/$I$19)</f>
        <v>0</v>
      </c>
      <c r="F19" s="8">
        <f t="shared" si="1"/>
        <v>0</v>
      </c>
      <c r="G19" s="1"/>
      <c r="H19" s="46">
        <v>46235</v>
      </c>
      <c r="I19" s="47">
        <f>ROUND(100%*1.02^11,4)</f>
        <v>1.2434000000000001</v>
      </c>
    </row>
    <row r="20" spans="2:9" x14ac:dyDescent="0.3">
      <c r="B20" s="6">
        <v>14</v>
      </c>
      <c r="C20" s="39"/>
      <c r="D20" s="8">
        <f t="shared" si="0"/>
        <v>0</v>
      </c>
      <c r="E20" s="8">
        <f>IF(D20&lt;4000,C20,(C20*$I$18+4000*2%)/$I$19)</f>
        <v>0</v>
      </c>
      <c r="F20" s="8">
        <f t="shared" si="1"/>
        <v>0</v>
      </c>
      <c r="G20" s="1"/>
    </row>
    <row r="21" spans="2:9" x14ac:dyDescent="0.3">
      <c r="B21" s="6">
        <v>15</v>
      </c>
      <c r="C21" s="39"/>
      <c r="D21" s="8">
        <f t="shared" si="0"/>
        <v>0</v>
      </c>
      <c r="E21" s="8">
        <f>IF(D21&lt;4000,C21,(C21*$I$18+4000*2%)/$I$19)</f>
        <v>0</v>
      </c>
      <c r="F21" s="8">
        <f t="shared" si="1"/>
        <v>0</v>
      </c>
      <c r="G21" s="1"/>
    </row>
    <row r="22" spans="2:9" x14ac:dyDescent="0.3">
      <c r="B22" s="6">
        <v>16</v>
      </c>
      <c r="C22" s="39"/>
      <c r="D22" s="8">
        <f t="shared" si="0"/>
        <v>0</v>
      </c>
      <c r="E22" s="8">
        <f>IF(D22&lt;4000,C22,(C22*$I$18+4000*2%)/$I$19)</f>
        <v>0</v>
      </c>
      <c r="F22" s="8">
        <f t="shared" si="1"/>
        <v>0</v>
      </c>
      <c r="G22" s="1"/>
    </row>
    <row r="23" spans="2:9" x14ac:dyDescent="0.3">
      <c r="B23" s="6">
        <v>17</v>
      </c>
      <c r="C23" s="39"/>
      <c r="D23" s="8">
        <f t="shared" si="0"/>
        <v>0</v>
      </c>
      <c r="E23" s="8">
        <f>IF(D23&lt;4000,C23,(C23*$I$18+4000*2%)/$I$19)</f>
        <v>0</v>
      </c>
      <c r="F23" s="8">
        <f t="shared" si="1"/>
        <v>0</v>
      </c>
      <c r="G23" s="1"/>
      <c r="H23" s="45" t="s">
        <v>22</v>
      </c>
    </row>
    <row r="24" spans="2:9" x14ac:dyDescent="0.3">
      <c r="B24" s="6">
        <v>18</v>
      </c>
      <c r="C24" s="39"/>
      <c r="D24" s="8">
        <f t="shared" si="0"/>
        <v>0</v>
      </c>
      <c r="E24" s="8">
        <f>IF(D24&lt;4000,C24,(C24*$I$18+4000*2%)/$I$19)</f>
        <v>0</v>
      </c>
      <c r="F24" s="8">
        <f t="shared" si="1"/>
        <v>0</v>
      </c>
      <c r="G24" s="1"/>
    </row>
    <row r="25" spans="2:9" x14ac:dyDescent="0.3">
      <c r="B25" s="6">
        <v>19</v>
      </c>
      <c r="C25" s="39"/>
      <c r="D25" s="8">
        <f t="shared" si="0"/>
        <v>0</v>
      </c>
      <c r="E25" s="8">
        <f>IF(D25&lt;4000,C25,(C25*$I$18+4000*2%)/$I$19)</f>
        <v>0</v>
      </c>
      <c r="F25" s="8">
        <f t="shared" si="1"/>
        <v>0</v>
      </c>
      <c r="G25" s="1"/>
    </row>
    <row r="26" spans="2:9" x14ac:dyDescent="0.3">
      <c r="B26" s="6">
        <v>20</v>
      </c>
      <c r="C26" s="39"/>
      <c r="D26" s="8">
        <f t="shared" si="0"/>
        <v>0</v>
      </c>
      <c r="E26" s="8">
        <f>IF(D26&lt;4000,C26,(C26*$I$18+4000*2%)/$I$19)</f>
        <v>0</v>
      </c>
      <c r="F26" s="8">
        <f t="shared" si="1"/>
        <v>0</v>
      </c>
      <c r="G26" s="1"/>
    </row>
    <row r="27" spans="2:9" x14ac:dyDescent="0.3">
      <c r="B27" s="6">
        <v>21</v>
      </c>
      <c r="C27" s="39"/>
      <c r="D27" s="8">
        <f t="shared" si="0"/>
        <v>0</v>
      </c>
      <c r="E27" s="8">
        <f>IF(D27&lt;4000,C27,(C27*$I$18+4000*2%)/$I$19)</f>
        <v>0</v>
      </c>
      <c r="F27" s="8">
        <f t="shared" si="1"/>
        <v>0</v>
      </c>
      <c r="G27" s="1"/>
    </row>
    <row r="28" spans="2:9" x14ac:dyDescent="0.3">
      <c r="B28" s="6">
        <v>22</v>
      </c>
      <c r="C28" s="39"/>
      <c r="D28" s="8">
        <f t="shared" si="0"/>
        <v>0</v>
      </c>
      <c r="E28" s="8">
        <f>IF(D28&lt;4000,C28,(C28*$I$18+4000*2%)/$I$19)</f>
        <v>0</v>
      </c>
      <c r="F28" s="8">
        <f t="shared" si="1"/>
        <v>0</v>
      </c>
      <c r="G28" s="1"/>
    </row>
    <row r="29" spans="2:9" x14ac:dyDescent="0.3">
      <c r="B29" s="6">
        <v>23</v>
      </c>
      <c r="C29" s="39"/>
      <c r="D29" s="8">
        <f t="shared" si="0"/>
        <v>0</v>
      </c>
      <c r="E29" s="8">
        <f>IF(D29&lt;4000,C29,(C29*$I$18+4000*2%)/$I$19)</f>
        <v>0</v>
      </c>
      <c r="F29" s="8">
        <f t="shared" si="1"/>
        <v>0</v>
      </c>
      <c r="G29" s="1"/>
    </row>
    <row r="30" spans="2:9" x14ac:dyDescent="0.3">
      <c r="B30" s="6">
        <v>24</v>
      </c>
      <c r="C30" s="39"/>
      <c r="D30" s="8">
        <f t="shared" si="0"/>
        <v>0</v>
      </c>
      <c r="E30" s="8">
        <f>IF(D30&lt;4000,C30,(C30*$I$18+4000*2%)/$I$19)</f>
        <v>0</v>
      </c>
      <c r="F30" s="8">
        <f t="shared" si="1"/>
        <v>0</v>
      </c>
      <c r="G30" s="1"/>
    </row>
    <row r="31" spans="2:9" x14ac:dyDescent="0.3">
      <c r="B31" s="6">
        <v>25</v>
      </c>
      <c r="C31" s="39"/>
      <c r="D31" s="8">
        <f t="shared" si="0"/>
        <v>0</v>
      </c>
      <c r="E31" s="8">
        <f>IF(D31&lt;4000,C31,(C31*$I$18+4000*2%)/$I$19)</f>
        <v>0</v>
      </c>
      <c r="F31" s="8">
        <f t="shared" si="1"/>
        <v>0</v>
      </c>
      <c r="G31" s="1"/>
    </row>
    <row r="32" spans="2:9" x14ac:dyDescent="0.3">
      <c r="B32" s="6">
        <v>26</v>
      </c>
      <c r="C32" s="39"/>
      <c r="D32" s="8">
        <f t="shared" si="0"/>
        <v>0</v>
      </c>
      <c r="E32" s="8">
        <f>IF(D32&lt;4000,C32,(C32*$I$18+4000*2%)/$I$19)</f>
        <v>0</v>
      </c>
      <c r="F32" s="8">
        <f t="shared" si="1"/>
        <v>0</v>
      </c>
      <c r="G32" s="1"/>
    </row>
    <row r="33" spans="2:7" x14ac:dyDescent="0.3">
      <c r="B33" s="6">
        <v>27</v>
      </c>
      <c r="C33" s="39"/>
      <c r="D33" s="8">
        <f t="shared" si="0"/>
        <v>0</v>
      </c>
      <c r="E33" s="8">
        <f>IF(D33&lt;4000,C33,(C33*$I$18+4000*2%)/$I$19)</f>
        <v>0</v>
      </c>
      <c r="F33" s="8">
        <f t="shared" si="1"/>
        <v>0</v>
      </c>
      <c r="G33" s="1"/>
    </row>
    <row r="34" spans="2:7" x14ac:dyDescent="0.3">
      <c r="B34" s="6">
        <v>28</v>
      </c>
      <c r="C34" s="39"/>
      <c r="D34" s="8">
        <f t="shared" si="0"/>
        <v>0</v>
      </c>
      <c r="E34" s="8">
        <f>IF(D34&lt;4000,C34,(C34*$I$18+4000*2%)/$I$19)</f>
        <v>0</v>
      </c>
      <c r="F34" s="8">
        <f t="shared" si="1"/>
        <v>0</v>
      </c>
      <c r="G34" s="1"/>
    </row>
    <row r="35" spans="2:7" x14ac:dyDescent="0.3">
      <c r="B35" s="6">
        <v>29</v>
      </c>
      <c r="C35" s="39"/>
      <c r="D35" s="8">
        <f t="shared" si="0"/>
        <v>0</v>
      </c>
      <c r="E35" s="8">
        <f>IF(D35&lt;4000,C35,(C35*$I$18+4000*2%)/$I$19)</f>
        <v>0</v>
      </c>
      <c r="F35" s="8">
        <f t="shared" si="1"/>
        <v>0</v>
      </c>
      <c r="G35" s="1"/>
    </row>
    <row r="36" spans="2:7" x14ac:dyDescent="0.3">
      <c r="B36" s="6">
        <v>30</v>
      </c>
      <c r="C36" s="39"/>
      <c r="D36" s="8">
        <f t="shared" si="0"/>
        <v>0</v>
      </c>
      <c r="E36" s="8">
        <f>IF(D36&lt;4000,C36,(C36*$I$18+4000*2%)/$I$19)</f>
        <v>0</v>
      </c>
      <c r="F36" s="8">
        <f t="shared" si="1"/>
        <v>0</v>
      </c>
      <c r="G36" s="1"/>
    </row>
    <row r="37" spans="2:7" x14ac:dyDescent="0.3">
      <c r="B37" s="6">
        <v>31</v>
      </c>
      <c r="C37" s="39"/>
      <c r="D37" s="8">
        <f t="shared" si="0"/>
        <v>0</v>
      </c>
      <c r="E37" s="8">
        <f>IF(D37&lt;4000,C37,(C37*$I$18+4000*2%)/$I$19)</f>
        <v>0</v>
      </c>
      <c r="F37" s="8">
        <f t="shared" si="1"/>
        <v>0</v>
      </c>
      <c r="G37" s="1"/>
    </row>
    <row r="38" spans="2:7" x14ac:dyDescent="0.3">
      <c r="B38" s="6">
        <v>32</v>
      </c>
      <c r="C38" s="39"/>
      <c r="D38" s="8">
        <f t="shared" si="0"/>
        <v>0</v>
      </c>
      <c r="E38" s="8">
        <f>IF(D38&lt;4000,C38,(C38*$I$18+4000*2%)/$I$19)</f>
        <v>0</v>
      </c>
      <c r="F38" s="8">
        <f t="shared" si="1"/>
        <v>0</v>
      </c>
      <c r="G38" s="1"/>
    </row>
    <row r="39" spans="2:7" x14ac:dyDescent="0.3">
      <c r="B39" s="6">
        <v>33</v>
      </c>
      <c r="C39" s="39"/>
      <c r="D39" s="8">
        <f t="shared" si="0"/>
        <v>0</v>
      </c>
      <c r="E39" s="8">
        <f>IF(D39&lt;4000,C39,(C39*$I$18+4000*2%)/$I$19)</f>
        <v>0</v>
      </c>
      <c r="F39" s="8">
        <f t="shared" si="1"/>
        <v>0</v>
      </c>
      <c r="G39" s="1"/>
    </row>
    <row r="40" spans="2:7" x14ac:dyDescent="0.3">
      <c r="B40" s="6">
        <v>34</v>
      </c>
      <c r="C40" s="39"/>
      <c r="D40" s="8">
        <f t="shared" si="0"/>
        <v>0</v>
      </c>
      <c r="E40" s="8">
        <f>IF(D40&lt;4000,C40,(C40*$I$18+4000*2%)/$I$19)</f>
        <v>0</v>
      </c>
      <c r="F40" s="8">
        <f t="shared" si="1"/>
        <v>0</v>
      </c>
      <c r="G40" s="1"/>
    </row>
    <row r="41" spans="2:7" ht="15" thickBot="1" x14ac:dyDescent="0.35">
      <c r="B41" s="7">
        <v>35</v>
      </c>
      <c r="C41" s="40"/>
      <c r="D41" s="9">
        <f t="shared" si="0"/>
        <v>0</v>
      </c>
      <c r="E41" s="9">
        <f>IF(D41&lt;4000,C41,(C41*$I$18+4000*2%)/$I$19)</f>
        <v>0</v>
      </c>
      <c r="F41" s="9">
        <f t="shared" si="1"/>
        <v>0</v>
      </c>
      <c r="G41" s="1"/>
    </row>
  </sheetData>
  <mergeCells count="1">
    <mergeCell ref="B4:B5"/>
  </mergeCells>
  <pageMargins left="0.7" right="0.7" top="0.75" bottom="0.75" header="0.3" footer="0.3"/>
  <pageSetup scale="66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vanaf 1 januari 2022</vt:lpstr>
      <vt:lpstr>indexatie</vt:lpstr>
      <vt:lpstr>'vanaf 1 januari 2022'!Afdrukbereik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Steven De Looze</dc:creator>
  <cp:keywords/>
  <dc:description/>
  <cp:lastModifiedBy>Steven Delooze</cp:lastModifiedBy>
  <cp:revision/>
  <dcterms:created xsi:type="dcterms:W3CDTF">2021-10-29T06:46:22Z</dcterms:created>
  <dcterms:modified xsi:type="dcterms:W3CDTF">2026-07-24T10:41:56Z</dcterms:modified>
  <cp:category/>
  <cp:contentStatus/>
</cp:coreProperties>
</file>