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lwelzijnsverbond-my.sharepoint.com/personal/steven_delooze_vlaamswelzijnsverbond_be/Documents/Bestanden Connect and Work/Medewerker/2026 Steven/Barema's/PC 330 CAR/"/>
    </mc:Choice>
  </mc:AlternateContent>
  <xr:revisionPtr revIDLastSave="279" documentId="8_{68D6C41C-4BE8-4C5E-9D9E-E4C938099E30}" xr6:coauthVersionLast="47" xr6:coauthVersionMax="47" xr10:uidLastSave="{D4BF2FBA-45A2-4772-B747-E264E70A0201}"/>
  <bookViews>
    <workbookView xWindow="-96" yWindow="-96" windowWidth="23232" windowHeight="12432" xr2:uid="{00000000-000D-0000-FFFF-FFFF00000000}"/>
  </bookViews>
  <sheets>
    <sheet name="Barema adviserend arts" sheetId="4" r:id="rId1"/>
  </sheets>
  <definedNames>
    <definedName name="_xlnm.Print_Area" localSheetId="0">'Barema adviserend arts'!$J$3:$X$31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2" i="4" l="1"/>
  <c r="L29" i="4" l="1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X10" i="4" l="1"/>
  <c r="W10" i="4" l="1"/>
  <c r="W27" i="4" s="1"/>
  <c r="V10" i="4"/>
  <c r="V21" i="4" s="1"/>
  <c r="U10" i="4"/>
  <c r="U23" i="4" s="1"/>
  <c r="T10" i="4"/>
  <c r="T27" i="4" s="1"/>
  <c r="S10" i="4"/>
  <c r="R10" i="4"/>
  <c r="R25" i="4" s="1"/>
  <c r="Q10" i="4"/>
  <c r="Q29" i="4" s="1"/>
  <c r="P10" i="4"/>
  <c r="P29" i="4" s="1"/>
  <c r="O10" i="4"/>
  <c r="O13" i="4" s="1"/>
  <c r="N10" i="4"/>
  <c r="N22" i="4" s="1"/>
  <c r="D29" i="4"/>
  <c r="E29" i="4"/>
  <c r="F29" i="4"/>
  <c r="G29" i="4"/>
  <c r="H29" i="4"/>
  <c r="C13" i="4"/>
  <c r="F13" i="4" s="1"/>
  <c r="H13" i="4"/>
  <c r="C14" i="4"/>
  <c r="H14" i="4" s="1"/>
  <c r="C15" i="4"/>
  <c r="E15" i="4" s="1"/>
  <c r="C16" i="4"/>
  <c r="F16" i="4" s="1"/>
  <c r="C17" i="4"/>
  <c r="H17" i="4" s="1"/>
  <c r="C18" i="4"/>
  <c r="H18" i="4" s="1"/>
  <c r="C19" i="4"/>
  <c r="F19" i="4" s="1"/>
  <c r="C20" i="4"/>
  <c r="C21" i="4"/>
  <c r="H21" i="4" s="1"/>
  <c r="C22" i="4"/>
  <c r="G22" i="4" s="1"/>
  <c r="C23" i="4"/>
  <c r="D23" i="4" s="1"/>
  <c r="C24" i="4"/>
  <c r="D24" i="4" s="1"/>
  <c r="C25" i="4"/>
  <c r="F25" i="4" s="1"/>
  <c r="H25" i="4"/>
  <c r="C26" i="4"/>
  <c r="E26" i="4" s="1"/>
  <c r="C27" i="4"/>
  <c r="H27" i="4" s="1"/>
  <c r="C28" i="4"/>
  <c r="F28" i="4" s="1"/>
  <c r="C12" i="4"/>
  <c r="D12" i="4" s="1"/>
  <c r="H11" i="4"/>
  <c r="E11" i="4"/>
  <c r="G12" i="4" l="1"/>
  <c r="F12" i="4"/>
  <c r="W13" i="4"/>
  <c r="H19" i="4"/>
  <c r="U16" i="4"/>
  <c r="U21" i="4"/>
  <c r="O14" i="4"/>
  <c r="O29" i="4"/>
  <c r="W15" i="4"/>
  <c r="M15" i="4" s="1"/>
  <c r="X15" i="4" s="1"/>
  <c r="F17" i="4"/>
  <c r="T21" i="4"/>
  <c r="W21" i="4"/>
  <c r="R22" i="4"/>
  <c r="O16" i="4"/>
  <c r="O15" i="4"/>
  <c r="O25" i="4"/>
  <c r="P13" i="4"/>
  <c r="Q21" i="4"/>
  <c r="Q28" i="4"/>
  <c r="E25" i="4"/>
  <c r="Q26" i="4"/>
  <c r="G18" i="4"/>
  <c r="Q25" i="4"/>
  <c r="G17" i="4"/>
  <c r="E24" i="4"/>
  <c r="O27" i="4"/>
  <c r="Q22" i="4"/>
  <c r="T29" i="4"/>
  <c r="G24" i="4"/>
  <c r="E16" i="4"/>
  <c r="S17" i="4"/>
  <c r="T26" i="4"/>
  <c r="H24" i="4"/>
  <c r="T14" i="4"/>
  <c r="D25" i="4"/>
  <c r="N29" i="4"/>
  <c r="T12" i="4"/>
  <c r="T23" i="4"/>
  <c r="S26" i="4"/>
  <c r="S27" i="4"/>
  <c r="H26" i="4"/>
  <c r="G16" i="4"/>
  <c r="D16" i="4"/>
  <c r="E12" i="4"/>
  <c r="F24" i="4"/>
  <c r="H16" i="4"/>
  <c r="S25" i="4"/>
  <c r="G19" i="4"/>
  <c r="Q14" i="4"/>
  <c r="U22" i="4"/>
  <c r="G28" i="4"/>
  <c r="H28" i="4"/>
  <c r="G14" i="4"/>
  <c r="G25" i="4"/>
  <c r="D13" i="4"/>
  <c r="P22" i="4"/>
  <c r="N23" i="4"/>
  <c r="E13" i="4"/>
  <c r="H12" i="4"/>
  <c r="H15" i="4"/>
  <c r="P14" i="4"/>
  <c r="R15" i="4"/>
  <c r="U29" i="4"/>
  <c r="V29" i="4"/>
  <c r="F18" i="4"/>
  <c r="E18" i="4"/>
  <c r="P25" i="4"/>
  <c r="O26" i="4"/>
  <c r="P21" i="4"/>
  <c r="R12" i="4"/>
  <c r="R13" i="4"/>
  <c r="M21" i="4"/>
  <c r="X21" i="4" s="1"/>
  <c r="S15" i="4"/>
  <c r="P12" i="4"/>
  <c r="M27" i="4"/>
  <c r="X27" i="4" s="1"/>
  <c r="O22" i="4"/>
  <c r="R14" i="4"/>
  <c r="V28" i="4"/>
  <c r="M13" i="4"/>
  <c r="X13" i="4" s="1"/>
  <c r="P26" i="4"/>
  <c r="T22" i="4"/>
  <c r="S12" i="4"/>
  <c r="V13" i="4"/>
  <c r="E23" i="4"/>
  <c r="R29" i="4"/>
  <c r="R26" i="4"/>
  <c r="E28" i="4"/>
  <c r="D28" i="4"/>
  <c r="P28" i="4"/>
  <c r="R21" i="4"/>
  <c r="V25" i="4"/>
  <c r="D19" i="4"/>
  <c r="O21" i="4"/>
  <c r="H23" i="4"/>
  <c r="V27" i="4"/>
  <c r="P15" i="4"/>
  <c r="R16" i="4"/>
  <c r="T28" i="4"/>
  <c r="S13" i="4"/>
  <c r="R23" i="4"/>
  <c r="R28" i="4"/>
  <c r="E19" i="4"/>
  <c r="D18" i="4"/>
  <c r="G23" i="4"/>
  <c r="W26" i="4"/>
  <c r="T16" i="4"/>
  <c r="S16" i="4"/>
  <c r="V14" i="4"/>
  <c r="V20" i="4"/>
  <c r="S20" i="4"/>
  <c r="O20" i="4"/>
  <c r="W18" i="4"/>
  <c r="P18" i="4"/>
  <c r="U18" i="4"/>
  <c r="R18" i="4"/>
  <c r="N18" i="4"/>
  <c r="O18" i="4"/>
  <c r="T18" i="4"/>
  <c r="W19" i="4"/>
  <c r="D21" i="4"/>
  <c r="E21" i="4"/>
  <c r="F21" i="4"/>
  <c r="H20" i="4"/>
  <c r="D20" i="4"/>
  <c r="Q18" i="4"/>
  <c r="T20" i="4"/>
  <c r="R20" i="4"/>
  <c r="G21" i="4"/>
  <c r="N20" i="4"/>
  <c r="R24" i="4"/>
  <c r="P24" i="4"/>
  <c r="O24" i="4"/>
  <c r="N24" i="4"/>
  <c r="U24" i="4"/>
  <c r="T24" i="4"/>
  <c r="V24" i="4"/>
  <c r="S24" i="4"/>
  <c r="W24" i="4"/>
  <c r="N25" i="4"/>
  <c r="N14" i="4"/>
  <c r="N13" i="4"/>
  <c r="N15" i="4"/>
  <c r="N21" i="4"/>
  <c r="D15" i="4"/>
  <c r="G15" i="4"/>
  <c r="F20" i="4"/>
  <c r="U19" i="4"/>
  <c r="Q19" i="4"/>
  <c r="P19" i="4"/>
  <c r="O19" i="4"/>
  <c r="S19" i="4"/>
  <c r="T19" i="4"/>
  <c r="R19" i="4"/>
  <c r="N19" i="4"/>
  <c r="V19" i="4"/>
  <c r="U17" i="4"/>
  <c r="V17" i="4"/>
  <c r="W17" i="4"/>
  <c r="T17" i="4"/>
  <c r="P17" i="4"/>
  <c r="O17" i="4"/>
  <c r="N17" i="4"/>
  <c r="R17" i="4"/>
  <c r="Q17" i="4"/>
  <c r="Q20" i="4"/>
  <c r="V18" i="4"/>
  <c r="E27" i="4"/>
  <c r="D27" i="4"/>
  <c r="G27" i="4"/>
  <c r="G20" i="4"/>
  <c r="P20" i="4"/>
  <c r="F15" i="4"/>
  <c r="Q23" i="4"/>
  <c r="W23" i="4"/>
  <c r="O23" i="4"/>
  <c r="V23" i="4"/>
  <c r="S23" i="4"/>
  <c r="P23" i="4"/>
  <c r="E20" i="4"/>
  <c r="N16" i="4"/>
  <c r="N26" i="4"/>
  <c r="F27" i="4"/>
  <c r="E17" i="4"/>
  <c r="D17" i="4"/>
  <c r="Q24" i="4"/>
  <c r="S18" i="4"/>
  <c r="U20" i="4"/>
  <c r="H22" i="4"/>
  <c r="F22" i="4"/>
  <c r="E22" i="4"/>
  <c r="W20" i="4"/>
  <c r="F14" i="4"/>
  <c r="E14" i="4"/>
  <c r="D14" i="4"/>
  <c r="D26" i="4"/>
  <c r="G26" i="4"/>
  <c r="F26" i="4"/>
  <c r="D22" i="4"/>
  <c r="F23" i="4"/>
  <c r="Q13" i="4"/>
  <c r="Q16" i="4"/>
  <c r="T13" i="4"/>
  <c r="Q12" i="4"/>
  <c r="S21" i="4"/>
  <c r="V15" i="4"/>
  <c r="U13" i="4"/>
  <c r="U27" i="4"/>
  <c r="W12" i="4"/>
  <c r="W22" i="4"/>
  <c r="P16" i="4"/>
  <c r="V16" i="4"/>
  <c r="U26" i="4"/>
  <c r="N28" i="4"/>
  <c r="O12" i="4"/>
  <c r="G13" i="4"/>
  <c r="P27" i="4"/>
  <c r="Q27" i="4"/>
  <c r="S29" i="4"/>
  <c r="V26" i="4"/>
  <c r="U14" i="4"/>
  <c r="U28" i="4"/>
  <c r="W25" i="4"/>
  <c r="U25" i="4"/>
  <c r="T25" i="4"/>
  <c r="U12" i="4"/>
  <c r="N12" i="4"/>
  <c r="O28" i="4"/>
  <c r="N27" i="4"/>
  <c r="Q15" i="4"/>
  <c r="R27" i="4"/>
  <c r="S22" i="4"/>
  <c r="V22" i="4"/>
  <c r="U15" i="4"/>
  <c r="W14" i="4"/>
  <c r="W29" i="4"/>
  <c r="W16" i="4"/>
  <c r="W28" i="4"/>
  <c r="S14" i="4"/>
  <c r="S28" i="4"/>
  <c r="V12" i="4"/>
  <c r="T15" i="4"/>
  <c r="M16" i="4" l="1"/>
  <c r="X16" i="4" s="1"/>
  <c r="M29" i="4"/>
  <c r="X29" i="4" s="1"/>
  <c r="M25" i="4"/>
  <c r="X25" i="4" s="1"/>
  <c r="M18" i="4"/>
  <c r="X18" i="4" s="1"/>
  <c r="M23" i="4"/>
  <c r="X23" i="4" s="1"/>
  <c r="M28" i="4"/>
  <c r="X28" i="4" s="1"/>
  <c r="M14" i="4"/>
  <c r="X14" i="4" s="1"/>
  <c r="M17" i="4"/>
  <c r="X17" i="4" s="1"/>
  <c r="M26" i="4"/>
  <c r="X26" i="4" s="1"/>
  <c r="M20" i="4"/>
  <c r="X20" i="4" s="1"/>
  <c r="M19" i="4"/>
  <c r="X19" i="4" s="1"/>
  <c r="M22" i="4"/>
  <c r="X22" i="4" s="1"/>
  <c r="X12" i="4"/>
  <c r="M24" i="4"/>
  <c r="X24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Steven De Looze</author>
    <author>August VanMulders</author>
  </authors>
  <commentList>
    <comment ref="M6" authorId="0" shapeId="0" xr:uid="{C9597D2D-13E9-47FC-A96C-81D0B7CD08E6}">
      <text>
        <r>
          <rPr>
            <b/>
            <sz val="9"/>
            <color indexed="81"/>
            <rFont val="Tahoma"/>
            <charset val="1"/>
          </rPr>
          <t>Steven De Looze:</t>
        </r>
        <r>
          <rPr>
            <sz val="9"/>
            <color indexed="81"/>
            <rFont val="Tahoma"/>
            <charset val="1"/>
          </rPr>
          <t xml:space="preserve">
Van toepassing vanaf centenindex 1/07/2026</t>
        </r>
      </text>
    </comment>
    <comment ref="X7" authorId="0" shapeId="0" xr:uid="{1EC6A2BE-976E-49A6-A540-AA0B0EA6181D}">
      <text>
        <r>
          <rPr>
            <b/>
            <sz val="9"/>
            <color indexed="81"/>
            <rFont val="Tahoma"/>
            <charset val="1"/>
          </rPr>
          <t>Steven De Looze:</t>
        </r>
        <r>
          <rPr>
            <sz val="9"/>
            <color indexed="81"/>
            <rFont val="Tahoma"/>
            <charset val="1"/>
          </rPr>
          <t xml:space="preserve">
Toepassing centenindex op gematigd basisjaarloon</t>
        </r>
      </text>
    </comment>
    <comment ref="F11" authorId="1" shapeId="0" xr:uid="{00000000-0006-0000-0000-000009000000}">
      <text>
        <r>
          <rPr>
            <b/>
            <sz val="8"/>
            <color indexed="81"/>
            <rFont val="Tahoma"/>
            <family val="2"/>
          </rPr>
          <t>August VanMulders:</t>
        </r>
        <r>
          <rPr>
            <sz val="8"/>
            <color indexed="81"/>
            <rFont val="Tahoma"/>
            <family val="2"/>
          </rPr>
          <t xml:space="preserve">
is A 23 vanaf 1/12/2004
KB van 4 augustus 2004 artikel 216 (BS van 16 augustus 2004)</t>
        </r>
      </text>
    </comment>
  </commentList>
</comments>
</file>

<file path=xl/sharedStrings.xml><?xml version="1.0" encoding="utf-8"?>
<sst xmlns="http://schemas.openxmlformats.org/spreadsheetml/2006/main" count="45" uniqueCount="17">
  <si>
    <t xml:space="preserve">BAREMA </t>
  </si>
  <si>
    <t>Op 01/01/2003</t>
  </si>
  <si>
    <t>Anc</t>
  </si>
  <si>
    <t>Jaarbasis</t>
  </si>
  <si>
    <t>Maandbasis</t>
  </si>
  <si>
    <t>Geïndex.</t>
  </si>
  <si>
    <t xml:space="preserve">index </t>
  </si>
  <si>
    <t>maandbarema</t>
  </si>
  <si>
    <t>index</t>
  </si>
  <si>
    <t>24/0</t>
  </si>
  <si>
    <t>Schaal : 10 E</t>
  </si>
  <si>
    <t>Schaal : A23</t>
  </si>
  <si>
    <t>Anciënniteit</t>
  </si>
  <si>
    <t>Gematigd</t>
  </si>
  <si>
    <t>basisjaarloon</t>
  </si>
  <si>
    <t>centenindex</t>
  </si>
  <si>
    <t>BAREMA ADVISEREND 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</si>
</sst>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10" fontId="0" fillId="0" borderId="2" xfId="1" applyNumberFormat="1" applyFont="1" applyBorder="1"/>
    <xf numFmtId="0" fontId="0" fillId="0" borderId="5" xfId="0" applyBorder="1"/>
    <xf numFmtId="4" fontId="0" fillId="0" borderId="5" xfId="0" applyNumberFormat="1" applyBorder="1"/>
    <xf numFmtId="3" fontId="0" fillId="0" borderId="5" xfId="0" applyNumberFormat="1" applyBorder="1"/>
    <xf numFmtId="0" fontId="0" fillId="0" borderId="5" xfId="0" applyBorder="1" applyAlignment="1">
      <alignment horizontal="right"/>
    </xf>
    <xf numFmtId="10" fontId="0" fillId="0" borderId="1" xfId="1" applyNumberFormat="1" applyFont="1" applyBorder="1"/>
    <xf numFmtId="14" fontId="0" fillId="0" borderId="1" xfId="1" applyNumberFormat="1" applyFont="1" applyFill="1" applyBorder="1"/>
    <xf numFmtId="10" fontId="0" fillId="0" borderId="2" xfId="1" applyNumberFormat="1" applyFont="1" applyFill="1" applyBorder="1"/>
    <xf numFmtId="14" fontId="0" fillId="0" borderId="1" xfId="0" applyNumberFormat="1" applyBorder="1"/>
    <xf numFmtId="0" fontId="2" fillId="0" borderId="1" xfId="0" applyFont="1" applyBorder="1"/>
    <xf numFmtId="4" fontId="0" fillId="0" borderId="6" xfId="0" applyNumberFormat="1" applyBorder="1"/>
    <xf numFmtId="14" fontId="0" fillId="0" borderId="5" xfId="0" applyNumberFormat="1" applyBorder="1"/>
    <xf numFmtId="0" fontId="2" fillId="0" borderId="0" xfId="0" applyFont="1"/>
    <xf numFmtId="4" fontId="0" fillId="2" borderId="10" xfId="0" applyNumberFormat="1" applyFill="1" applyBorder="1"/>
    <xf numFmtId="4" fontId="0" fillId="0" borderId="11" xfId="0" applyNumberFormat="1" applyBorder="1"/>
    <xf numFmtId="4" fontId="0" fillId="2" borderId="12" xfId="0" applyNumberFormat="1" applyFill="1" applyBorder="1"/>
    <xf numFmtId="10" fontId="0" fillId="0" borderId="8" xfId="1" applyNumberFormat="1" applyFont="1" applyFill="1" applyBorder="1"/>
    <xf numFmtId="0" fontId="2" fillId="0" borderId="13" xfId="0" applyFont="1" applyBorder="1"/>
    <xf numFmtId="4" fontId="2" fillId="0" borderId="14" xfId="0" applyNumberFormat="1" applyFont="1" applyBorder="1"/>
    <xf numFmtId="14" fontId="0" fillId="0" borderId="0" xfId="0" applyNumberFormat="1"/>
    <xf numFmtId="0" fontId="0" fillId="0" borderId="15" xfId="0" applyBorder="1"/>
    <xf numFmtId="0" fontId="0" fillId="0" borderId="16" xfId="0" applyBorder="1"/>
    <xf numFmtId="14" fontId="0" fillId="0" borderId="16" xfId="0" applyNumberFormat="1" applyBorder="1"/>
    <xf numFmtId="10" fontId="0" fillId="0" borderId="17" xfId="1" applyNumberFormat="1" applyFont="1" applyFill="1" applyBorder="1"/>
    <xf numFmtId="0" fontId="0" fillId="0" borderId="16" xfId="0" applyBorder="1" applyAlignment="1">
      <alignment horizontal="right"/>
    </xf>
    <xf numFmtId="0" fontId="0" fillId="0" borderId="17" xfId="0" applyBorder="1"/>
    <xf numFmtId="10" fontId="0" fillId="0" borderId="11" xfId="1" applyNumberFormat="1" applyFont="1" applyBorder="1"/>
    <xf numFmtId="0" fontId="2" fillId="0" borderId="18" xfId="0" applyFont="1" applyBorder="1"/>
    <xf numFmtId="0" fontId="2" fillId="0" borderId="19" xfId="0" applyFont="1" applyBorder="1"/>
    <xf numFmtId="0" fontId="2" fillId="2" borderId="20" xfId="0" applyFont="1" applyFill="1" applyBorder="1"/>
    <xf numFmtId="4" fontId="0" fillId="0" borderId="21" xfId="0" applyNumberFormat="1" applyBorder="1"/>
    <xf numFmtId="4" fontId="0" fillId="0" borderId="22" xfId="0" applyNumberFormat="1" applyBorder="1"/>
    <xf numFmtId="4" fontId="0" fillId="0" borderId="23" xfId="0" applyNumberFormat="1" applyBorder="1"/>
    <xf numFmtId="10" fontId="0" fillId="0" borderId="24" xfId="1" applyNumberFormat="1" applyFont="1" applyFill="1" applyBorder="1"/>
    <xf numFmtId="4" fontId="0" fillId="0" borderId="25" xfId="0" applyNumberFormat="1" applyBorder="1"/>
    <xf numFmtId="4" fontId="0" fillId="0" borderId="26" xfId="0" applyNumberFormat="1" applyBorder="1"/>
    <xf numFmtId="4" fontId="2" fillId="0" borderId="0" xfId="0" applyNumberFormat="1" applyFont="1"/>
    <xf numFmtId="4" fontId="0" fillId="0" borderId="3" xfId="0" applyNumberFormat="1" applyBorder="1"/>
    <xf numFmtId="14" fontId="0" fillId="0" borderId="7" xfId="1" applyNumberFormat="1" applyFont="1" applyFill="1" applyBorder="1"/>
    <xf numFmtId="10" fontId="0" fillId="0" borderId="3" xfId="1" applyNumberFormat="1" applyFont="1" applyFill="1" applyBorder="1"/>
    <xf numFmtId="4" fontId="2" fillId="3" borderId="27" xfId="0" applyNumberFormat="1" applyFont="1" applyFill="1" applyBorder="1"/>
    <xf numFmtId="4" fontId="0" fillId="3" borderId="28" xfId="0" applyNumberFormat="1" applyFill="1" applyBorder="1"/>
    <xf numFmtId="4" fontId="0" fillId="3" borderId="9" xfId="0" applyNumberFormat="1" applyFill="1" applyBorder="1"/>
    <xf numFmtId="14" fontId="0" fillId="3" borderId="10" xfId="0" applyNumberFormat="1" applyFill="1" applyBorder="1"/>
    <xf numFmtId="10" fontId="0" fillId="3" borderId="12" xfId="1" applyNumberFormat="1" applyFont="1" applyFill="1" applyBorder="1"/>
    <xf numFmtId="14" fontId="2" fillId="0" borderId="0" xfId="0" applyNumberFormat="1" applyFont="1"/>
    <xf numFmtId="10" fontId="0" fillId="0" borderId="26" xfId="1" applyNumberFormat="1" applyFont="1" applyFill="1" applyBorder="1"/>
    <xf numFmtId="4" fontId="1" fillId="0" borderId="22" xfId="0" applyNumberFormat="1" applyFont="1" applyBorder="1"/>
    <xf numFmtId="0" fontId="2" fillId="4" borderId="29" xfId="0" applyFont="1" applyFill="1" applyBorder="1"/>
    <xf numFmtId="3" fontId="0" fillId="0" borderId="30" xfId="0" applyNumberFormat="1" applyBorder="1"/>
    <xf numFmtId="4" fontId="0" fillId="0" borderId="27" xfId="0" applyNumberFormat="1" applyBorder="1"/>
    <xf numFmtId="4" fontId="0" fillId="0" borderId="10" xfId="0" applyNumberFormat="1" applyBorder="1"/>
    <xf numFmtId="4" fontId="0" fillId="0" borderId="9" xfId="0" applyNumberFormat="1" applyBorder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Y32"/>
  <sheetViews>
    <sheetView tabSelected="1" topLeftCell="J1" zoomScaleNormal="100" workbookViewId="0">
      <selection activeCell="J1" sqref="J1"/>
    </sheetView>
  </sheetViews>
  <sheetFormatPr defaultRowHeight="13.2" x14ac:dyDescent="0.25"/>
  <cols>
    <col min="1" max="1" width="5.6640625" hidden="1" customWidth="1"/>
    <col min="2" max="7" width="12.6640625" style="1" hidden="1" customWidth="1"/>
    <col min="8" max="8" width="12.6640625" hidden="1" customWidth="1"/>
    <col min="9" max="9" width="3.6640625" hidden="1" customWidth="1"/>
    <col min="10" max="10" width="12.6640625" customWidth="1"/>
    <col min="11" max="11" width="12.6640625" style="1" customWidth="1"/>
    <col min="12" max="12" width="12.6640625" style="1" hidden="1" customWidth="1"/>
    <col min="13" max="13" width="12.6640625" style="1" customWidth="1"/>
    <col min="14" max="23" width="12.6640625" hidden="1" customWidth="1"/>
    <col min="24" max="24" width="12.6640625" customWidth="1"/>
  </cols>
  <sheetData>
    <row r="3" spans="1:25" x14ac:dyDescent="0.25">
      <c r="B3" s="1" t="s">
        <v>0</v>
      </c>
      <c r="J3" s="44" t="s">
        <v>16</v>
      </c>
    </row>
    <row r="4" spans="1:25" x14ac:dyDescent="0.25">
      <c r="D4" t="s">
        <v>1</v>
      </c>
      <c r="E4"/>
      <c r="F4"/>
      <c r="G4"/>
      <c r="J4" s="53">
        <v>46204</v>
      </c>
    </row>
    <row r="5" spans="1:25" ht="13.8" thickBot="1" x14ac:dyDescent="0.3"/>
    <row r="6" spans="1:25" x14ac:dyDescent="0.25">
      <c r="A6" s="2" t="s">
        <v>2</v>
      </c>
      <c r="B6" s="3" t="s">
        <v>3</v>
      </c>
      <c r="C6" s="3" t="s">
        <v>4</v>
      </c>
      <c r="D6" s="3" t="s">
        <v>5</v>
      </c>
      <c r="E6" s="3">
        <v>111.64</v>
      </c>
      <c r="F6" s="3">
        <v>113.87</v>
      </c>
      <c r="G6" s="3">
        <v>116.15</v>
      </c>
      <c r="H6" s="2">
        <v>104.14</v>
      </c>
      <c r="J6" s="28"/>
      <c r="K6" s="38" t="s">
        <v>3</v>
      </c>
      <c r="L6" s="58" t="s">
        <v>4</v>
      </c>
      <c r="M6" s="38" t="s">
        <v>13</v>
      </c>
      <c r="N6" s="26">
        <v>111.53</v>
      </c>
      <c r="O6" s="26">
        <v>113.76</v>
      </c>
      <c r="P6" s="26">
        <v>116.04</v>
      </c>
      <c r="Q6" s="26">
        <v>118.36</v>
      </c>
      <c r="R6" s="26">
        <v>120.73</v>
      </c>
      <c r="S6" s="26">
        <v>123.14</v>
      </c>
      <c r="T6" s="26">
        <v>125.6</v>
      </c>
      <c r="U6" s="26">
        <v>128.11000000000001</v>
      </c>
      <c r="V6" s="26">
        <v>130.66999999999999</v>
      </c>
      <c r="W6" s="26">
        <v>133.28</v>
      </c>
      <c r="X6" s="48">
        <v>100.28</v>
      </c>
    </row>
    <row r="7" spans="1:25" x14ac:dyDescent="0.25">
      <c r="A7" s="4"/>
      <c r="B7" s="5"/>
      <c r="C7" s="5" t="s">
        <v>6</v>
      </c>
      <c r="D7" s="5" t="s">
        <v>7</v>
      </c>
      <c r="E7" s="5"/>
      <c r="F7" s="5"/>
      <c r="G7" s="5"/>
      <c r="H7" s="9"/>
      <c r="J7" s="29"/>
      <c r="K7" s="42" t="s">
        <v>8</v>
      </c>
      <c r="L7" s="59" t="s">
        <v>6</v>
      </c>
      <c r="M7" s="42" t="s">
        <v>14</v>
      </c>
      <c r="N7" s="3" t="s">
        <v>5</v>
      </c>
      <c r="O7" s="3" t="s">
        <v>5</v>
      </c>
      <c r="P7" s="3" t="s">
        <v>5</v>
      </c>
      <c r="Q7" s="3" t="s">
        <v>5</v>
      </c>
      <c r="R7" s="3" t="s">
        <v>5</v>
      </c>
      <c r="S7" s="3" t="s">
        <v>5</v>
      </c>
      <c r="T7" s="3" t="s">
        <v>5</v>
      </c>
      <c r="U7" s="3" t="s">
        <v>5</v>
      </c>
      <c r="V7" s="3" t="s">
        <v>5</v>
      </c>
      <c r="W7" s="3" t="s">
        <v>5</v>
      </c>
      <c r="X7" s="49" t="s">
        <v>5</v>
      </c>
    </row>
    <row r="8" spans="1:25" x14ac:dyDescent="0.25">
      <c r="A8" s="6"/>
      <c r="B8" s="10"/>
      <c r="C8" s="10"/>
      <c r="D8" s="10"/>
      <c r="E8" s="10"/>
      <c r="F8" s="10"/>
      <c r="G8" s="18"/>
      <c r="H8" s="9"/>
      <c r="J8" s="29"/>
      <c r="K8" s="39"/>
      <c r="L8" s="60"/>
      <c r="M8" s="55" t="s">
        <v>15</v>
      </c>
      <c r="N8" s="5" t="s">
        <v>7</v>
      </c>
      <c r="O8" s="5" t="s">
        <v>7</v>
      </c>
      <c r="P8" s="5" t="s">
        <v>7</v>
      </c>
      <c r="Q8" s="5" t="s">
        <v>7</v>
      </c>
      <c r="R8" s="5" t="s">
        <v>7</v>
      </c>
      <c r="S8" s="5" t="s">
        <v>7</v>
      </c>
      <c r="T8" s="5" t="s">
        <v>7</v>
      </c>
      <c r="U8" s="5" t="s">
        <v>7</v>
      </c>
      <c r="V8" s="5" t="s">
        <v>7</v>
      </c>
      <c r="W8" s="5" t="s">
        <v>7</v>
      </c>
      <c r="X8" s="50" t="s">
        <v>7</v>
      </c>
    </row>
    <row r="9" spans="1:25" x14ac:dyDescent="0.25">
      <c r="A9" s="6"/>
      <c r="B9" s="3" t="s">
        <v>8</v>
      </c>
      <c r="C9" s="3"/>
      <c r="D9" s="13"/>
      <c r="E9" s="14">
        <v>37803</v>
      </c>
      <c r="F9" s="14">
        <v>38292</v>
      </c>
      <c r="G9" s="46">
        <v>38565</v>
      </c>
      <c r="H9" s="16">
        <v>38991</v>
      </c>
      <c r="I9" s="27"/>
      <c r="J9" s="30"/>
      <c r="K9" s="40"/>
      <c r="L9" s="10"/>
      <c r="M9" s="42"/>
      <c r="N9" s="19">
        <v>44562</v>
      </c>
      <c r="O9" s="19">
        <v>44621</v>
      </c>
      <c r="P9" s="19">
        <v>44682</v>
      </c>
      <c r="Q9" s="19">
        <v>44774</v>
      </c>
      <c r="R9" s="19">
        <v>44866</v>
      </c>
      <c r="S9" s="19">
        <v>44896</v>
      </c>
      <c r="T9" s="19">
        <v>45231</v>
      </c>
      <c r="U9" s="19">
        <v>45413</v>
      </c>
      <c r="V9" s="19">
        <v>45689</v>
      </c>
      <c r="W9" s="19">
        <v>46023</v>
      </c>
      <c r="X9" s="51">
        <v>46204</v>
      </c>
    </row>
    <row r="10" spans="1:25" ht="13.8" thickBot="1" x14ac:dyDescent="0.3">
      <c r="A10" s="7" t="s">
        <v>2</v>
      </c>
      <c r="B10" s="8">
        <v>1</v>
      </c>
      <c r="C10" s="8">
        <v>1</v>
      </c>
      <c r="D10" s="8">
        <v>1.2936000000000001</v>
      </c>
      <c r="E10" s="15">
        <v>1.3194999999999999</v>
      </c>
      <c r="F10" s="15">
        <v>1.3459000000000001</v>
      </c>
      <c r="G10" s="47">
        <v>1.3728</v>
      </c>
      <c r="H10" s="15">
        <v>1.4002000000000001</v>
      </c>
      <c r="I10" s="24"/>
      <c r="J10" s="31" t="s">
        <v>12</v>
      </c>
      <c r="K10" s="41">
        <v>1</v>
      </c>
      <c r="L10" s="34">
        <v>1</v>
      </c>
      <c r="M10" s="54">
        <v>1</v>
      </c>
      <c r="N10" s="15">
        <f>ROUND(1.02^30,4)</f>
        <v>1.8113999999999999</v>
      </c>
      <c r="O10" s="15">
        <f>ROUND(1.02^31,4)</f>
        <v>1.8475999999999999</v>
      </c>
      <c r="P10" s="15">
        <f>ROUND(1.02^32,4)</f>
        <v>1.8845000000000001</v>
      </c>
      <c r="Q10" s="15">
        <f>ROUND(1.02^33,4)</f>
        <v>1.9221999999999999</v>
      </c>
      <c r="R10" s="15">
        <f>ROUND(1.02^34,4)</f>
        <v>1.9607000000000001</v>
      </c>
      <c r="S10" s="15">
        <f>ROUND(1.02^35,4)</f>
        <v>1.9999</v>
      </c>
      <c r="T10" s="15">
        <f>ROUND(1.02^36,4)</f>
        <v>2.0398999999999998</v>
      </c>
      <c r="U10" s="15">
        <f>ROUND(1.02^37,4)</f>
        <v>2.0807000000000002</v>
      </c>
      <c r="V10" s="15">
        <f>ROUND(1.02^38,4)</f>
        <v>2.1223000000000001</v>
      </c>
      <c r="W10" s="15">
        <f>ROUND(1.02^39,4)</f>
        <v>2.1646999999999998</v>
      </c>
      <c r="X10" s="52">
        <f>ROUND(1.02^40,4)</f>
        <v>2.2080000000000002</v>
      </c>
    </row>
    <row r="11" spans="1:25" ht="13.8" thickBot="1" x14ac:dyDescent="0.3">
      <c r="A11" s="9"/>
      <c r="B11" s="10"/>
      <c r="C11" s="11"/>
      <c r="D11" s="20" t="s">
        <v>10</v>
      </c>
      <c r="E11" s="17" t="str">
        <f>+D11</f>
        <v>Schaal : 10 E</v>
      </c>
      <c r="F11" s="17" t="s">
        <v>10</v>
      </c>
      <c r="G11" s="17" t="s">
        <v>11</v>
      </c>
      <c r="H11" s="17" t="str">
        <f>+G11</f>
        <v>Schaal : A23</v>
      </c>
      <c r="I11" s="25"/>
      <c r="J11" s="35"/>
      <c r="K11" s="56"/>
      <c r="L11" s="57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7"/>
    </row>
    <row r="12" spans="1:25" x14ac:dyDescent="0.25">
      <c r="A12" s="12" t="s">
        <v>9</v>
      </c>
      <c r="B12" s="10">
        <v>28628.37</v>
      </c>
      <c r="C12" s="10">
        <f>ROUND(B12/12,2)</f>
        <v>2385.6999999999998</v>
      </c>
      <c r="D12" s="10">
        <f>ROUND($C12*D$10/$C$10,2)</f>
        <v>3086.14</v>
      </c>
      <c r="E12" s="10">
        <f t="shared" ref="D12:H29" si="0">ROUND($C12*E$10/$C$10,2)</f>
        <v>3147.93</v>
      </c>
      <c r="F12" s="10">
        <f>ROUND($C12*F$10/$C$10,2)</f>
        <v>3210.91</v>
      </c>
      <c r="G12" s="18">
        <f>ROUND($C12*G$10/$C$10,2)</f>
        <v>3275.09</v>
      </c>
      <c r="H12" s="10">
        <f>ROUND($C12*H$10/$C$10,2)</f>
        <v>3340.46</v>
      </c>
      <c r="I12" s="1"/>
      <c r="J12" s="32">
        <v>0</v>
      </c>
      <c r="K12" s="42">
        <v>60238.720000000001</v>
      </c>
      <c r="L12" s="10">
        <f>K12/12</f>
        <v>5019.8933333333334</v>
      </c>
      <c r="M12" s="42">
        <f>ROUND(IF(W12&lt;4000,K12,(K12*$W$10+4000*2%*12)/$X$10),2)</f>
        <v>59492.19</v>
      </c>
      <c r="N12" s="10">
        <f t="shared" ref="N12:W27" si="1">ROUND($L12*N$10/$L$10,2)</f>
        <v>9093.0300000000007</v>
      </c>
      <c r="O12" s="10">
        <f t="shared" si="1"/>
        <v>9274.75</v>
      </c>
      <c r="P12" s="10">
        <f t="shared" si="1"/>
        <v>9459.99</v>
      </c>
      <c r="Q12" s="10">
        <f t="shared" ref="Q12:W12" si="2">ROUND($L12*Q$10/$L$10,2)</f>
        <v>9649.24</v>
      </c>
      <c r="R12" s="10">
        <f t="shared" si="2"/>
        <v>9842.5</v>
      </c>
      <c r="S12" s="10">
        <f t="shared" si="2"/>
        <v>10039.280000000001</v>
      </c>
      <c r="T12" s="10">
        <f t="shared" si="2"/>
        <v>10240.08</v>
      </c>
      <c r="U12" s="10">
        <f t="shared" si="2"/>
        <v>10444.89</v>
      </c>
      <c r="V12" s="10">
        <f t="shared" si="2"/>
        <v>10653.72</v>
      </c>
      <c r="W12" s="10">
        <f t="shared" si="2"/>
        <v>10866.56</v>
      </c>
      <c r="X12" s="21">
        <f>ROUND($M12/12*X$10,2)</f>
        <v>10946.56</v>
      </c>
      <c r="Y12" s="1"/>
    </row>
    <row r="13" spans="1:25" x14ac:dyDescent="0.25">
      <c r="A13" s="9">
        <v>1</v>
      </c>
      <c r="B13" s="10">
        <v>29252.639999999999</v>
      </c>
      <c r="C13" s="10">
        <f t="shared" ref="C13:C28" si="3">ROUND(B13/12,2)</f>
        <v>2437.7199999999998</v>
      </c>
      <c r="D13" s="10">
        <f t="shared" si="0"/>
        <v>3153.43</v>
      </c>
      <c r="E13" s="10">
        <f t="shared" si="0"/>
        <v>3216.57</v>
      </c>
      <c r="F13" s="10">
        <f t="shared" si="0"/>
        <v>3280.93</v>
      </c>
      <c r="G13" s="18">
        <f t="shared" si="0"/>
        <v>3346.5</v>
      </c>
      <c r="H13" s="10">
        <f t="shared" si="0"/>
        <v>3413.3</v>
      </c>
      <c r="I13" s="1"/>
      <c r="J13" s="29">
        <v>1</v>
      </c>
      <c r="K13" s="42">
        <v>60238.720000000001</v>
      </c>
      <c r="L13" s="10">
        <f t="shared" ref="L13:L29" si="4">K13/12</f>
        <v>5019.8933333333334</v>
      </c>
      <c r="M13" s="42">
        <f t="shared" ref="M13:M29" si="5">ROUND(IF(W13&lt;4000,K13,(K13*$W$10+4000*2%*12)/$X$10),2)</f>
        <v>59492.19</v>
      </c>
      <c r="N13" s="10">
        <f t="shared" ref="N13:N27" si="6">ROUND($L13*N$10/$L$10,2)</f>
        <v>9093.0300000000007</v>
      </c>
      <c r="O13" s="10">
        <f t="shared" si="1"/>
        <v>9274.75</v>
      </c>
      <c r="P13" s="10">
        <f t="shared" si="1"/>
        <v>9459.99</v>
      </c>
      <c r="Q13" s="10">
        <f t="shared" si="1"/>
        <v>9649.24</v>
      </c>
      <c r="R13" s="10">
        <f t="shared" si="1"/>
        <v>9842.5</v>
      </c>
      <c r="S13" s="10">
        <f t="shared" si="1"/>
        <v>10039.280000000001</v>
      </c>
      <c r="T13" s="10">
        <f t="shared" si="1"/>
        <v>10240.08</v>
      </c>
      <c r="U13" s="10">
        <f t="shared" si="1"/>
        <v>10444.89</v>
      </c>
      <c r="V13" s="10">
        <f t="shared" si="1"/>
        <v>10653.72</v>
      </c>
      <c r="W13" s="10">
        <f t="shared" si="1"/>
        <v>10866.56</v>
      </c>
      <c r="X13" s="21">
        <f t="shared" ref="X13:X29" si="7">ROUND($M13/12*X$10,2)</f>
        <v>10946.56</v>
      </c>
      <c r="Y13" s="1"/>
    </row>
    <row r="14" spans="1:25" x14ac:dyDescent="0.25">
      <c r="A14" s="9">
        <v>2</v>
      </c>
      <c r="B14" s="10">
        <v>29876.91</v>
      </c>
      <c r="C14" s="10">
        <f t="shared" si="3"/>
        <v>2489.7399999999998</v>
      </c>
      <c r="D14" s="10">
        <f t="shared" si="0"/>
        <v>3220.73</v>
      </c>
      <c r="E14" s="10">
        <f t="shared" si="0"/>
        <v>3285.21</v>
      </c>
      <c r="F14" s="10">
        <f t="shared" si="0"/>
        <v>3350.94</v>
      </c>
      <c r="G14" s="18">
        <f t="shared" si="0"/>
        <v>3417.92</v>
      </c>
      <c r="H14" s="10">
        <f t="shared" si="0"/>
        <v>3486.13</v>
      </c>
      <c r="I14" s="1"/>
      <c r="J14" s="29">
        <v>2</v>
      </c>
      <c r="K14" s="42">
        <v>60238.720000000001</v>
      </c>
      <c r="L14" s="10">
        <f t="shared" si="4"/>
        <v>5019.8933333333334</v>
      </c>
      <c r="M14" s="42">
        <f t="shared" si="5"/>
        <v>59492.19</v>
      </c>
      <c r="N14" s="10">
        <f t="shared" si="6"/>
        <v>9093.0300000000007</v>
      </c>
      <c r="O14" s="10">
        <f t="shared" si="1"/>
        <v>9274.75</v>
      </c>
      <c r="P14" s="10">
        <f t="shared" si="1"/>
        <v>9459.99</v>
      </c>
      <c r="Q14" s="10">
        <f t="shared" si="1"/>
        <v>9649.24</v>
      </c>
      <c r="R14" s="10">
        <f t="shared" si="1"/>
        <v>9842.5</v>
      </c>
      <c r="S14" s="10">
        <f t="shared" si="1"/>
        <v>10039.280000000001</v>
      </c>
      <c r="T14" s="10">
        <f t="shared" si="1"/>
        <v>10240.08</v>
      </c>
      <c r="U14" s="10">
        <f t="shared" si="1"/>
        <v>10444.89</v>
      </c>
      <c r="V14" s="10">
        <f t="shared" si="1"/>
        <v>10653.72</v>
      </c>
      <c r="W14" s="10">
        <f t="shared" si="1"/>
        <v>10866.56</v>
      </c>
      <c r="X14" s="21">
        <f t="shared" si="7"/>
        <v>10946.56</v>
      </c>
      <c r="Y14" s="1"/>
    </row>
    <row r="15" spans="1:25" x14ac:dyDescent="0.25">
      <c r="A15" s="9">
        <v>3</v>
      </c>
      <c r="B15" s="10">
        <v>30501.18</v>
      </c>
      <c r="C15" s="10">
        <f t="shared" si="3"/>
        <v>2541.77</v>
      </c>
      <c r="D15" s="10">
        <f t="shared" si="0"/>
        <v>3288.03</v>
      </c>
      <c r="E15" s="10">
        <f t="shared" si="0"/>
        <v>3353.87</v>
      </c>
      <c r="F15" s="10">
        <f t="shared" si="0"/>
        <v>3420.97</v>
      </c>
      <c r="G15" s="18">
        <f t="shared" si="0"/>
        <v>3489.34</v>
      </c>
      <c r="H15" s="10">
        <f t="shared" si="0"/>
        <v>3558.99</v>
      </c>
      <c r="I15" s="1"/>
      <c r="J15" s="29">
        <v>3</v>
      </c>
      <c r="K15" s="42">
        <v>62322.95</v>
      </c>
      <c r="L15" s="10">
        <f t="shared" si="4"/>
        <v>5193.5791666666664</v>
      </c>
      <c r="M15" s="42">
        <f t="shared" si="5"/>
        <v>61535.55</v>
      </c>
      <c r="N15" s="10">
        <f t="shared" si="6"/>
        <v>9407.65</v>
      </c>
      <c r="O15" s="10">
        <f t="shared" si="1"/>
        <v>9595.66</v>
      </c>
      <c r="P15" s="10">
        <f t="shared" si="1"/>
        <v>9787.2999999999993</v>
      </c>
      <c r="Q15" s="10">
        <f t="shared" si="1"/>
        <v>9983.1</v>
      </c>
      <c r="R15" s="10">
        <f t="shared" si="1"/>
        <v>10183.049999999999</v>
      </c>
      <c r="S15" s="10">
        <f t="shared" si="1"/>
        <v>10386.64</v>
      </c>
      <c r="T15" s="10">
        <f t="shared" si="1"/>
        <v>10594.38</v>
      </c>
      <c r="U15" s="10">
        <f t="shared" si="1"/>
        <v>10806.28</v>
      </c>
      <c r="V15" s="10">
        <f t="shared" si="1"/>
        <v>11022.33</v>
      </c>
      <c r="W15" s="10">
        <f t="shared" si="1"/>
        <v>11242.54</v>
      </c>
      <c r="X15" s="21">
        <f t="shared" si="7"/>
        <v>11322.54</v>
      </c>
      <c r="Y15" s="1"/>
    </row>
    <row r="16" spans="1:25" x14ac:dyDescent="0.25">
      <c r="A16" s="9">
        <v>4</v>
      </c>
      <c r="B16" s="10">
        <v>30501.18</v>
      </c>
      <c r="C16" s="10">
        <f t="shared" si="3"/>
        <v>2541.77</v>
      </c>
      <c r="D16" s="10">
        <f t="shared" si="0"/>
        <v>3288.03</v>
      </c>
      <c r="E16" s="10">
        <f t="shared" si="0"/>
        <v>3353.87</v>
      </c>
      <c r="F16" s="10">
        <f t="shared" si="0"/>
        <v>3420.97</v>
      </c>
      <c r="G16" s="18">
        <f t="shared" si="0"/>
        <v>3489.34</v>
      </c>
      <c r="H16" s="10">
        <f t="shared" si="0"/>
        <v>3558.99</v>
      </c>
      <c r="I16" s="1"/>
      <c r="J16" s="29">
        <v>4</v>
      </c>
      <c r="K16" s="42">
        <v>62322.95</v>
      </c>
      <c r="L16" s="10">
        <f t="shared" si="4"/>
        <v>5193.5791666666664</v>
      </c>
      <c r="M16" s="42">
        <f t="shared" si="5"/>
        <v>61535.55</v>
      </c>
      <c r="N16" s="10">
        <f t="shared" si="6"/>
        <v>9407.65</v>
      </c>
      <c r="O16" s="10">
        <f t="shared" si="1"/>
        <v>9595.66</v>
      </c>
      <c r="P16" s="10">
        <f t="shared" si="1"/>
        <v>9787.2999999999993</v>
      </c>
      <c r="Q16" s="10">
        <f t="shared" si="1"/>
        <v>9983.1</v>
      </c>
      <c r="R16" s="10">
        <f t="shared" si="1"/>
        <v>10183.049999999999</v>
      </c>
      <c r="S16" s="10">
        <f t="shared" si="1"/>
        <v>10386.64</v>
      </c>
      <c r="T16" s="10">
        <f t="shared" si="1"/>
        <v>10594.38</v>
      </c>
      <c r="U16" s="10">
        <f t="shared" si="1"/>
        <v>10806.28</v>
      </c>
      <c r="V16" s="10">
        <f t="shared" si="1"/>
        <v>11022.33</v>
      </c>
      <c r="W16" s="10">
        <f t="shared" si="1"/>
        <v>11242.54</v>
      </c>
      <c r="X16" s="21">
        <f t="shared" si="7"/>
        <v>11322.54</v>
      </c>
      <c r="Y16" s="1"/>
    </row>
    <row r="17" spans="1:25" x14ac:dyDescent="0.25">
      <c r="A17" s="9">
        <v>5</v>
      </c>
      <c r="B17" s="10">
        <v>31593.61</v>
      </c>
      <c r="C17" s="10">
        <f t="shared" si="3"/>
        <v>2632.8</v>
      </c>
      <c r="D17" s="10">
        <f t="shared" si="0"/>
        <v>3405.79</v>
      </c>
      <c r="E17" s="10">
        <f t="shared" si="0"/>
        <v>3473.98</v>
      </c>
      <c r="F17" s="10">
        <f t="shared" si="0"/>
        <v>3543.49</v>
      </c>
      <c r="G17" s="18">
        <f t="shared" si="0"/>
        <v>3614.31</v>
      </c>
      <c r="H17" s="10">
        <f t="shared" si="0"/>
        <v>3686.45</v>
      </c>
      <c r="I17" s="1"/>
      <c r="J17" s="29">
        <v>5</v>
      </c>
      <c r="K17" s="42">
        <v>64407.9</v>
      </c>
      <c r="L17" s="10">
        <f t="shared" si="4"/>
        <v>5367.3249999999998</v>
      </c>
      <c r="M17" s="42">
        <f t="shared" si="5"/>
        <v>63579.61</v>
      </c>
      <c r="N17" s="10">
        <f t="shared" si="6"/>
        <v>9722.3700000000008</v>
      </c>
      <c r="O17" s="10">
        <f t="shared" si="1"/>
        <v>9916.67</v>
      </c>
      <c r="P17" s="10">
        <f t="shared" si="1"/>
        <v>10114.719999999999</v>
      </c>
      <c r="Q17" s="10">
        <f t="shared" si="1"/>
        <v>10317.07</v>
      </c>
      <c r="R17" s="10">
        <f t="shared" si="1"/>
        <v>10523.71</v>
      </c>
      <c r="S17" s="10">
        <f t="shared" si="1"/>
        <v>10734.11</v>
      </c>
      <c r="T17" s="10">
        <f t="shared" si="1"/>
        <v>10948.81</v>
      </c>
      <c r="U17" s="10">
        <f t="shared" si="1"/>
        <v>11167.79</v>
      </c>
      <c r="V17" s="10">
        <f t="shared" si="1"/>
        <v>11391.07</v>
      </c>
      <c r="W17" s="10">
        <f t="shared" si="1"/>
        <v>11618.65</v>
      </c>
      <c r="X17" s="21">
        <f t="shared" si="7"/>
        <v>11698.65</v>
      </c>
      <c r="Y17" s="1"/>
    </row>
    <row r="18" spans="1:25" x14ac:dyDescent="0.25">
      <c r="A18" s="9">
        <v>6</v>
      </c>
      <c r="B18" s="10">
        <v>31593.61</v>
      </c>
      <c r="C18" s="10">
        <f t="shared" si="3"/>
        <v>2632.8</v>
      </c>
      <c r="D18" s="10">
        <f t="shared" si="0"/>
        <v>3405.79</v>
      </c>
      <c r="E18" s="10">
        <f t="shared" si="0"/>
        <v>3473.98</v>
      </c>
      <c r="F18" s="10">
        <f t="shared" si="0"/>
        <v>3543.49</v>
      </c>
      <c r="G18" s="18">
        <f t="shared" si="0"/>
        <v>3614.31</v>
      </c>
      <c r="H18" s="10">
        <f t="shared" si="0"/>
        <v>3686.45</v>
      </c>
      <c r="I18" s="1"/>
      <c r="J18" s="29">
        <v>6</v>
      </c>
      <c r="K18" s="42">
        <v>64407.9</v>
      </c>
      <c r="L18" s="10">
        <f t="shared" si="4"/>
        <v>5367.3249999999998</v>
      </c>
      <c r="M18" s="42">
        <f t="shared" si="5"/>
        <v>63579.61</v>
      </c>
      <c r="N18" s="10">
        <f t="shared" si="6"/>
        <v>9722.3700000000008</v>
      </c>
      <c r="O18" s="10">
        <f t="shared" si="1"/>
        <v>9916.67</v>
      </c>
      <c r="P18" s="10">
        <f t="shared" ref="P18:W18" si="8">ROUND($L18*P$10/$L$10,2)</f>
        <v>10114.719999999999</v>
      </c>
      <c r="Q18" s="10">
        <f t="shared" si="8"/>
        <v>10317.07</v>
      </c>
      <c r="R18" s="10">
        <f t="shared" si="8"/>
        <v>10523.71</v>
      </c>
      <c r="S18" s="10">
        <f t="shared" si="8"/>
        <v>10734.11</v>
      </c>
      <c r="T18" s="10">
        <f t="shared" si="8"/>
        <v>10948.81</v>
      </c>
      <c r="U18" s="10">
        <f t="shared" si="8"/>
        <v>11167.79</v>
      </c>
      <c r="V18" s="10">
        <f t="shared" si="8"/>
        <v>11391.07</v>
      </c>
      <c r="W18" s="10">
        <f t="shared" si="8"/>
        <v>11618.65</v>
      </c>
      <c r="X18" s="21">
        <f t="shared" si="7"/>
        <v>11698.65</v>
      </c>
      <c r="Y18" s="1"/>
    </row>
    <row r="19" spans="1:25" x14ac:dyDescent="0.25">
      <c r="A19" s="9">
        <v>7</v>
      </c>
      <c r="B19" s="10">
        <v>32686.04</v>
      </c>
      <c r="C19" s="10">
        <f t="shared" si="3"/>
        <v>2723.84</v>
      </c>
      <c r="D19" s="10">
        <f t="shared" si="0"/>
        <v>3523.56</v>
      </c>
      <c r="E19" s="10">
        <f t="shared" si="0"/>
        <v>3594.11</v>
      </c>
      <c r="F19" s="10">
        <f t="shared" si="0"/>
        <v>3666.02</v>
      </c>
      <c r="G19" s="18">
        <f t="shared" si="0"/>
        <v>3739.29</v>
      </c>
      <c r="H19" s="10">
        <f t="shared" si="0"/>
        <v>3813.92</v>
      </c>
      <c r="I19" s="1"/>
      <c r="J19" s="29">
        <v>7</v>
      </c>
      <c r="K19" s="42">
        <v>66493.11</v>
      </c>
      <c r="L19" s="10">
        <f t="shared" si="4"/>
        <v>5541.0924999999997</v>
      </c>
      <c r="M19" s="42">
        <f t="shared" si="5"/>
        <v>65623.929999999993</v>
      </c>
      <c r="N19" s="10">
        <f t="shared" si="6"/>
        <v>10037.129999999999</v>
      </c>
      <c r="O19" s="10">
        <f t="shared" si="1"/>
        <v>10237.719999999999</v>
      </c>
      <c r="P19" s="10">
        <f t="shared" si="1"/>
        <v>10442.19</v>
      </c>
      <c r="Q19" s="10">
        <f t="shared" si="1"/>
        <v>10651.09</v>
      </c>
      <c r="R19" s="10">
        <f t="shared" si="1"/>
        <v>10864.42</v>
      </c>
      <c r="S19" s="10">
        <f t="shared" si="1"/>
        <v>11081.63</v>
      </c>
      <c r="T19" s="10">
        <f t="shared" si="1"/>
        <v>11303.27</v>
      </c>
      <c r="U19" s="10">
        <f t="shared" si="1"/>
        <v>11529.35</v>
      </c>
      <c r="V19" s="10">
        <f t="shared" si="1"/>
        <v>11759.86</v>
      </c>
      <c r="W19" s="10">
        <f t="shared" si="1"/>
        <v>11994.8</v>
      </c>
      <c r="X19" s="21">
        <f t="shared" si="7"/>
        <v>12074.8</v>
      </c>
      <c r="Y19" s="1"/>
    </row>
    <row r="20" spans="1:25" x14ac:dyDescent="0.25">
      <c r="A20" s="9">
        <v>8</v>
      </c>
      <c r="B20" s="10">
        <v>32686.04</v>
      </c>
      <c r="C20" s="10">
        <f t="shared" si="3"/>
        <v>2723.84</v>
      </c>
      <c r="D20" s="10">
        <f t="shared" si="0"/>
        <v>3523.56</v>
      </c>
      <c r="E20" s="10">
        <f t="shared" si="0"/>
        <v>3594.11</v>
      </c>
      <c r="F20" s="10">
        <f t="shared" si="0"/>
        <v>3666.02</v>
      </c>
      <c r="G20" s="18">
        <f t="shared" si="0"/>
        <v>3739.29</v>
      </c>
      <c r="H20" s="10">
        <f t="shared" si="0"/>
        <v>3813.92</v>
      </c>
      <c r="I20" s="1"/>
      <c r="J20" s="29">
        <v>8</v>
      </c>
      <c r="K20" s="42">
        <v>66493.11</v>
      </c>
      <c r="L20" s="10">
        <f t="shared" si="4"/>
        <v>5541.0924999999997</v>
      </c>
      <c r="M20" s="42">
        <f t="shared" si="5"/>
        <v>65623.929999999993</v>
      </c>
      <c r="N20" s="10">
        <f t="shared" si="6"/>
        <v>10037.129999999999</v>
      </c>
      <c r="O20" s="10">
        <f t="shared" si="1"/>
        <v>10237.719999999999</v>
      </c>
      <c r="P20" s="10">
        <f t="shared" si="1"/>
        <v>10442.19</v>
      </c>
      <c r="Q20" s="10">
        <f t="shared" si="1"/>
        <v>10651.09</v>
      </c>
      <c r="R20" s="10">
        <f t="shared" si="1"/>
        <v>10864.42</v>
      </c>
      <c r="S20" s="10">
        <f t="shared" si="1"/>
        <v>11081.63</v>
      </c>
      <c r="T20" s="10">
        <f t="shared" si="1"/>
        <v>11303.27</v>
      </c>
      <c r="U20" s="10">
        <f t="shared" si="1"/>
        <v>11529.35</v>
      </c>
      <c r="V20" s="10">
        <f t="shared" si="1"/>
        <v>11759.86</v>
      </c>
      <c r="W20" s="10">
        <f t="shared" si="1"/>
        <v>11994.8</v>
      </c>
      <c r="X20" s="21">
        <f t="shared" si="7"/>
        <v>12074.8</v>
      </c>
      <c r="Y20" s="1"/>
    </row>
    <row r="21" spans="1:25" x14ac:dyDescent="0.25">
      <c r="A21" s="9">
        <v>9</v>
      </c>
      <c r="B21" s="10">
        <v>33778.47</v>
      </c>
      <c r="C21" s="10">
        <f t="shared" si="3"/>
        <v>2814.87</v>
      </c>
      <c r="D21" s="10">
        <f t="shared" si="0"/>
        <v>3641.32</v>
      </c>
      <c r="E21" s="10">
        <f t="shared" si="0"/>
        <v>3714.22</v>
      </c>
      <c r="F21" s="10">
        <f t="shared" si="0"/>
        <v>3788.53</v>
      </c>
      <c r="G21" s="18">
        <f t="shared" si="0"/>
        <v>3864.25</v>
      </c>
      <c r="H21" s="10">
        <f t="shared" si="0"/>
        <v>3941.38</v>
      </c>
      <c r="I21" s="1"/>
      <c r="J21" s="29">
        <v>9</v>
      </c>
      <c r="K21" s="42">
        <v>68578.240000000005</v>
      </c>
      <c r="L21" s="10">
        <f t="shared" si="4"/>
        <v>5714.8533333333335</v>
      </c>
      <c r="M21" s="42">
        <f t="shared" si="5"/>
        <v>67668.17</v>
      </c>
      <c r="N21" s="10">
        <f t="shared" si="6"/>
        <v>10351.89</v>
      </c>
      <c r="O21" s="10">
        <f t="shared" si="1"/>
        <v>10558.76</v>
      </c>
      <c r="P21" s="10">
        <f t="shared" si="1"/>
        <v>10769.64</v>
      </c>
      <c r="Q21" s="10">
        <f t="shared" si="1"/>
        <v>10985.09</v>
      </c>
      <c r="R21" s="10">
        <f t="shared" si="1"/>
        <v>11205.11</v>
      </c>
      <c r="S21" s="10">
        <f t="shared" si="1"/>
        <v>11429.14</v>
      </c>
      <c r="T21" s="10">
        <f t="shared" si="1"/>
        <v>11657.73</v>
      </c>
      <c r="U21" s="10">
        <f t="shared" si="1"/>
        <v>11890.9</v>
      </c>
      <c r="V21" s="10">
        <f t="shared" si="1"/>
        <v>12128.63</v>
      </c>
      <c r="W21" s="10">
        <f t="shared" si="1"/>
        <v>12370.94</v>
      </c>
      <c r="X21" s="21">
        <f t="shared" si="7"/>
        <v>12450.94</v>
      </c>
      <c r="Y21" s="1"/>
    </row>
    <row r="22" spans="1:25" x14ac:dyDescent="0.25">
      <c r="A22" s="9">
        <v>10</v>
      </c>
      <c r="B22" s="10">
        <v>33778.47</v>
      </c>
      <c r="C22" s="10">
        <f t="shared" si="3"/>
        <v>2814.87</v>
      </c>
      <c r="D22" s="10">
        <f t="shared" si="0"/>
        <v>3641.32</v>
      </c>
      <c r="E22" s="10">
        <f t="shared" si="0"/>
        <v>3714.22</v>
      </c>
      <c r="F22" s="10">
        <f t="shared" si="0"/>
        <v>3788.53</v>
      </c>
      <c r="G22" s="18">
        <f t="shared" si="0"/>
        <v>3864.25</v>
      </c>
      <c r="H22" s="10">
        <f t="shared" si="0"/>
        <v>3941.38</v>
      </c>
      <c r="I22" s="1"/>
      <c r="J22" s="29">
        <v>10</v>
      </c>
      <c r="K22" s="42">
        <v>68578.240000000005</v>
      </c>
      <c r="L22" s="10">
        <f t="shared" si="4"/>
        <v>5714.8533333333335</v>
      </c>
      <c r="M22" s="42">
        <f t="shared" si="5"/>
        <v>67668.17</v>
      </c>
      <c r="N22" s="10">
        <f t="shared" si="6"/>
        <v>10351.89</v>
      </c>
      <c r="O22" s="10">
        <f t="shared" si="1"/>
        <v>10558.76</v>
      </c>
      <c r="P22" s="10">
        <f t="shared" si="1"/>
        <v>10769.64</v>
      </c>
      <c r="Q22" s="10">
        <f t="shared" si="1"/>
        <v>10985.09</v>
      </c>
      <c r="R22" s="10">
        <f t="shared" si="1"/>
        <v>11205.11</v>
      </c>
      <c r="S22" s="10">
        <f t="shared" si="1"/>
        <v>11429.14</v>
      </c>
      <c r="T22" s="10">
        <f t="shared" si="1"/>
        <v>11657.73</v>
      </c>
      <c r="U22" s="10">
        <f t="shared" si="1"/>
        <v>11890.9</v>
      </c>
      <c r="V22" s="10">
        <f t="shared" si="1"/>
        <v>12128.63</v>
      </c>
      <c r="W22" s="10">
        <f t="shared" si="1"/>
        <v>12370.94</v>
      </c>
      <c r="X22" s="21">
        <f t="shared" si="7"/>
        <v>12450.94</v>
      </c>
      <c r="Y22" s="1"/>
    </row>
    <row r="23" spans="1:25" x14ac:dyDescent="0.25">
      <c r="A23" s="9">
        <v>11</v>
      </c>
      <c r="B23" s="10">
        <v>34870.9</v>
      </c>
      <c r="C23" s="10">
        <f t="shared" si="3"/>
        <v>2905.91</v>
      </c>
      <c r="D23" s="10">
        <f t="shared" si="0"/>
        <v>3759.09</v>
      </c>
      <c r="E23" s="10">
        <f t="shared" si="0"/>
        <v>3834.35</v>
      </c>
      <c r="F23" s="10">
        <f t="shared" si="0"/>
        <v>3911.06</v>
      </c>
      <c r="G23" s="18">
        <f t="shared" si="0"/>
        <v>3989.23</v>
      </c>
      <c r="H23" s="10">
        <f t="shared" si="0"/>
        <v>4068.86</v>
      </c>
      <c r="I23" s="1"/>
      <c r="J23" s="29">
        <v>11</v>
      </c>
      <c r="K23" s="42">
        <v>70663.45</v>
      </c>
      <c r="L23" s="10">
        <f t="shared" si="4"/>
        <v>5888.6208333333334</v>
      </c>
      <c r="M23" s="42">
        <f t="shared" si="5"/>
        <v>69712.490000000005</v>
      </c>
      <c r="N23" s="10">
        <f t="shared" si="6"/>
        <v>10666.65</v>
      </c>
      <c r="O23" s="10">
        <f t="shared" si="1"/>
        <v>10879.82</v>
      </c>
      <c r="P23" s="10">
        <f t="shared" si="1"/>
        <v>11097.11</v>
      </c>
      <c r="Q23" s="10">
        <f t="shared" si="1"/>
        <v>11319.11</v>
      </c>
      <c r="R23" s="10">
        <f t="shared" si="1"/>
        <v>11545.82</v>
      </c>
      <c r="S23" s="10">
        <f t="shared" si="1"/>
        <v>11776.65</v>
      </c>
      <c r="T23" s="10">
        <f t="shared" si="1"/>
        <v>12012.2</v>
      </c>
      <c r="U23" s="10">
        <f t="shared" si="1"/>
        <v>12252.45</v>
      </c>
      <c r="V23" s="10">
        <f t="shared" si="1"/>
        <v>12497.42</v>
      </c>
      <c r="W23" s="10">
        <f t="shared" si="1"/>
        <v>12747.1</v>
      </c>
      <c r="X23" s="21">
        <f t="shared" si="7"/>
        <v>12827.1</v>
      </c>
      <c r="Y23" s="1"/>
    </row>
    <row r="24" spans="1:25" x14ac:dyDescent="0.25">
      <c r="A24" s="9">
        <v>12</v>
      </c>
      <c r="B24" s="10">
        <v>34870.9</v>
      </c>
      <c r="C24" s="10">
        <f t="shared" si="3"/>
        <v>2905.91</v>
      </c>
      <c r="D24" s="10">
        <f t="shared" si="0"/>
        <v>3759.09</v>
      </c>
      <c r="E24" s="10">
        <f t="shared" si="0"/>
        <v>3834.35</v>
      </c>
      <c r="F24" s="10">
        <f t="shared" si="0"/>
        <v>3911.06</v>
      </c>
      <c r="G24" s="18">
        <f t="shared" si="0"/>
        <v>3989.23</v>
      </c>
      <c r="H24" s="10">
        <f t="shared" si="0"/>
        <v>4068.86</v>
      </c>
      <c r="I24" s="1"/>
      <c r="J24" s="29">
        <v>12</v>
      </c>
      <c r="K24" s="42">
        <v>70663.45</v>
      </c>
      <c r="L24" s="10">
        <f t="shared" si="4"/>
        <v>5888.6208333333334</v>
      </c>
      <c r="M24" s="42">
        <f t="shared" si="5"/>
        <v>69712.490000000005</v>
      </c>
      <c r="N24" s="10">
        <f t="shared" si="6"/>
        <v>10666.65</v>
      </c>
      <c r="O24" s="10">
        <f t="shared" si="1"/>
        <v>10879.82</v>
      </c>
      <c r="P24" s="10">
        <f t="shared" si="1"/>
        <v>11097.11</v>
      </c>
      <c r="Q24" s="10">
        <f t="shared" si="1"/>
        <v>11319.11</v>
      </c>
      <c r="R24" s="10">
        <f t="shared" si="1"/>
        <v>11545.82</v>
      </c>
      <c r="S24" s="10">
        <f t="shared" si="1"/>
        <v>11776.65</v>
      </c>
      <c r="T24" s="10">
        <f t="shared" si="1"/>
        <v>12012.2</v>
      </c>
      <c r="U24" s="10">
        <f t="shared" si="1"/>
        <v>12252.45</v>
      </c>
      <c r="V24" s="10">
        <f t="shared" si="1"/>
        <v>12497.42</v>
      </c>
      <c r="W24" s="10">
        <f t="shared" si="1"/>
        <v>12747.1</v>
      </c>
      <c r="X24" s="21">
        <f t="shared" si="7"/>
        <v>12827.1</v>
      </c>
      <c r="Y24" s="1"/>
    </row>
    <row r="25" spans="1:25" x14ac:dyDescent="0.25">
      <c r="A25" s="9">
        <v>13</v>
      </c>
      <c r="B25" s="10">
        <v>35963.33</v>
      </c>
      <c r="C25" s="10">
        <f t="shared" si="3"/>
        <v>2996.94</v>
      </c>
      <c r="D25" s="10">
        <f t="shared" si="0"/>
        <v>3876.84</v>
      </c>
      <c r="E25" s="10">
        <f t="shared" si="0"/>
        <v>3954.46</v>
      </c>
      <c r="F25" s="10">
        <f t="shared" si="0"/>
        <v>4033.58</v>
      </c>
      <c r="G25" s="18">
        <f t="shared" si="0"/>
        <v>4114.2</v>
      </c>
      <c r="H25" s="10">
        <f t="shared" si="0"/>
        <v>4196.32</v>
      </c>
      <c r="I25" s="1"/>
      <c r="J25" s="29">
        <v>13</v>
      </c>
      <c r="K25" s="42">
        <v>72980.17</v>
      </c>
      <c r="L25" s="10">
        <f t="shared" si="4"/>
        <v>6081.6808333333329</v>
      </c>
      <c r="M25" s="42">
        <f t="shared" si="5"/>
        <v>71983.77</v>
      </c>
      <c r="N25" s="10">
        <f t="shared" si="6"/>
        <v>11016.36</v>
      </c>
      <c r="O25" s="10">
        <f t="shared" si="1"/>
        <v>11236.51</v>
      </c>
      <c r="P25" s="10">
        <f t="shared" si="1"/>
        <v>11460.93</v>
      </c>
      <c r="Q25" s="10">
        <f t="shared" si="1"/>
        <v>11690.21</v>
      </c>
      <c r="R25" s="10">
        <f t="shared" si="1"/>
        <v>11924.35</v>
      </c>
      <c r="S25" s="10">
        <f t="shared" si="1"/>
        <v>12162.75</v>
      </c>
      <c r="T25" s="10">
        <f t="shared" si="1"/>
        <v>12406.02</v>
      </c>
      <c r="U25" s="10">
        <f t="shared" si="1"/>
        <v>12654.15</v>
      </c>
      <c r="V25" s="10">
        <f t="shared" si="1"/>
        <v>12907.15</v>
      </c>
      <c r="W25" s="10">
        <f t="shared" si="1"/>
        <v>13165.01</v>
      </c>
      <c r="X25" s="21">
        <f t="shared" si="7"/>
        <v>13245.01</v>
      </c>
      <c r="Y25" s="1"/>
    </row>
    <row r="26" spans="1:25" x14ac:dyDescent="0.25">
      <c r="A26" s="9">
        <v>14</v>
      </c>
      <c r="B26" s="10">
        <v>35963.33</v>
      </c>
      <c r="C26" s="10">
        <f t="shared" si="3"/>
        <v>2996.94</v>
      </c>
      <c r="D26" s="10">
        <f t="shared" si="0"/>
        <v>3876.84</v>
      </c>
      <c r="E26" s="10">
        <f t="shared" si="0"/>
        <v>3954.46</v>
      </c>
      <c r="F26" s="10">
        <f t="shared" si="0"/>
        <v>4033.58</v>
      </c>
      <c r="G26" s="18">
        <f t="shared" si="0"/>
        <v>4114.2</v>
      </c>
      <c r="H26" s="10">
        <f t="shared" si="0"/>
        <v>4196.32</v>
      </c>
      <c r="I26" s="1"/>
      <c r="J26" s="29">
        <v>14</v>
      </c>
      <c r="K26" s="42">
        <v>72980.17</v>
      </c>
      <c r="L26" s="10">
        <f t="shared" si="4"/>
        <v>6081.6808333333329</v>
      </c>
      <c r="M26" s="42">
        <f t="shared" si="5"/>
        <v>71983.77</v>
      </c>
      <c r="N26" s="10">
        <f t="shared" si="6"/>
        <v>11016.36</v>
      </c>
      <c r="O26" s="10">
        <f t="shared" si="1"/>
        <v>11236.51</v>
      </c>
      <c r="P26" s="10">
        <f t="shared" si="1"/>
        <v>11460.93</v>
      </c>
      <c r="Q26" s="10">
        <f t="shared" si="1"/>
        <v>11690.21</v>
      </c>
      <c r="R26" s="10">
        <f t="shared" si="1"/>
        <v>11924.35</v>
      </c>
      <c r="S26" s="10">
        <f t="shared" si="1"/>
        <v>12162.75</v>
      </c>
      <c r="T26" s="10">
        <f t="shared" si="1"/>
        <v>12406.02</v>
      </c>
      <c r="U26" s="10">
        <f t="shared" si="1"/>
        <v>12654.15</v>
      </c>
      <c r="V26" s="10">
        <f t="shared" si="1"/>
        <v>12907.15</v>
      </c>
      <c r="W26" s="10">
        <f t="shared" si="1"/>
        <v>13165.01</v>
      </c>
      <c r="X26" s="21">
        <f t="shared" si="7"/>
        <v>13245.01</v>
      </c>
      <c r="Y26" s="1"/>
    </row>
    <row r="27" spans="1:25" x14ac:dyDescent="0.25">
      <c r="A27" s="9">
        <v>15</v>
      </c>
      <c r="B27" s="10">
        <v>37055.760000000002</v>
      </c>
      <c r="C27" s="10">
        <f t="shared" si="3"/>
        <v>3087.98</v>
      </c>
      <c r="D27" s="10">
        <f t="shared" si="0"/>
        <v>3994.61</v>
      </c>
      <c r="E27" s="10">
        <f t="shared" si="0"/>
        <v>4074.59</v>
      </c>
      <c r="F27" s="10">
        <f t="shared" si="0"/>
        <v>4156.1099999999997</v>
      </c>
      <c r="G27" s="18">
        <f t="shared" si="0"/>
        <v>4239.18</v>
      </c>
      <c r="H27" s="10">
        <f t="shared" si="0"/>
        <v>4323.79</v>
      </c>
      <c r="I27" s="1"/>
      <c r="J27" s="29">
        <v>15</v>
      </c>
      <c r="K27" s="42">
        <v>75297.149999999994</v>
      </c>
      <c r="L27" s="10">
        <f t="shared" si="4"/>
        <v>6274.7624999999998</v>
      </c>
      <c r="M27" s="42">
        <f t="shared" si="5"/>
        <v>74255.320000000007</v>
      </c>
      <c r="N27" s="10">
        <f t="shared" si="6"/>
        <v>11366.1</v>
      </c>
      <c r="O27" s="10">
        <f t="shared" si="1"/>
        <v>11593.25</v>
      </c>
      <c r="P27" s="10">
        <f t="shared" si="1"/>
        <v>11824.79</v>
      </c>
      <c r="Q27" s="10">
        <f t="shared" si="1"/>
        <v>12061.35</v>
      </c>
      <c r="R27" s="10">
        <f t="shared" si="1"/>
        <v>12302.93</v>
      </c>
      <c r="S27" s="10">
        <f t="shared" si="1"/>
        <v>12548.9</v>
      </c>
      <c r="T27" s="10">
        <f t="shared" si="1"/>
        <v>12799.89</v>
      </c>
      <c r="U27" s="10">
        <f t="shared" si="1"/>
        <v>13055.9</v>
      </c>
      <c r="V27" s="10">
        <f t="shared" si="1"/>
        <v>13316.93</v>
      </c>
      <c r="W27" s="10">
        <f t="shared" si="1"/>
        <v>13582.98</v>
      </c>
      <c r="X27" s="21">
        <f t="shared" si="7"/>
        <v>13662.98</v>
      </c>
      <c r="Y27" s="1"/>
    </row>
    <row r="28" spans="1:25" x14ac:dyDescent="0.25">
      <c r="A28" s="9">
        <v>16</v>
      </c>
      <c r="B28" s="10">
        <v>37055.760000000002</v>
      </c>
      <c r="C28" s="10">
        <f t="shared" si="3"/>
        <v>3087.98</v>
      </c>
      <c r="D28" s="10">
        <f t="shared" si="0"/>
        <v>3994.61</v>
      </c>
      <c r="E28" s="10">
        <f t="shared" si="0"/>
        <v>4074.59</v>
      </c>
      <c r="F28" s="10">
        <f t="shared" si="0"/>
        <v>4156.1099999999997</v>
      </c>
      <c r="G28" s="18">
        <f t="shared" si="0"/>
        <v>4239.18</v>
      </c>
      <c r="H28" s="10">
        <f t="shared" si="0"/>
        <v>4323.79</v>
      </c>
      <c r="I28" s="1"/>
      <c r="J28" s="29">
        <v>16</v>
      </c>
      <c r="K28" s="42">
        <v>75297.149999999994</v>
      </c>
      <c r="L28" s="10">
        <f t="shared" si="4"/>
        <v>6274.7624999999998</v>
      </c>
      <c r="M28" s="42">
        <f t="shared" si="5"/>
        <v>74255.320000000007</v>
      </c>
      <c r="N28" s="10">
        <f t="shared" ref="N28:P29" si="9">ROUND($L28*N$10/$L$10,2)</f>
        <v>11366.1</v>
      </c>
      <c r="O28" s="10">
        <f t="shared" si="9"/>
        <v>11593.25</v>
      </c>
      <c r="P28" s="10">
        <f t="shared" si="9"/>
        <v>11824.79</v>
      </c>
      <c r="Q28" s="10">
        <f t="shared" ref="Q28:W29" si="10">ROUND($L28*Q$10/$L$10,2)</f>
        <v>12061.35</v>
      </c>
      <c r="R28" s="10">
        <f t="shared" si="10"/>
        <v>12302.93</v>
      </c>
      <c r="S28" s="10">
        <f t="shared" si="10"/>
        <v>12548.9</v>
      </c>
      <c r="T28" s="10">
        <f t="shared" si="10"/>
        <v>12799.89</v>
      </c>
      <c r="U28" s="10">
        <f t="shared" si="10"/>
        <v>13055.9</v>
      </c>
      <c r="V28" s="10">
        <f t="shared" si="10"/>
        <v>13316.93</v>
      </c>
      <c r="W28" s="10">
        <f t="shared" si="10"/>
        <v>13582.98</v>
      </c>
      <c r="X28" s="21">
        <f t="shared" si="7"/>
        <v>13662.98</v>
      </c>
      <c r="Y28" s="1"/>
    </row>
    <row r="29" spans="1:25" ht="13.8" thickBot="1" x14ac:dyDescent="0.3">
      <c r="A29" s="4">
        <v>26</v>
      </c>
      <c r="B29" s="5">
        <v>40334.050000000003</v>
      </c>
      <c r="C29" s="5">
        <v>3361.09</v>
      </c>
      <c r="D29" s="5">
        <f t="shared" si="0"/>
        <v>4347.91</v>
      </c>
      <c r="E29" s="5">
        <f t="shared" si="0"/>
        <v>4434.96</v>
      </c>
      <c r="F29" s="5">
        <f t="shared" si="0"/>
        <v>4523.6899999999996</v>
      </c>
      <c r="G29" s="45">
        <f t="shared" si="0"/>
        <v>4614.1000000000004</v>
      </c>
      <c r="H29" s="5">
        <f t="shared" si="0"/>
        <v>4706.2</v>
      </c>
      <c r="I29" s="1"/>
      <c r="J29" s="33">
        <v>17</v>
      </c>
      <c r="K29" s="43">
        <v>77986.34</v>
      </c>
      <c r="L29" s="22">
        <f t="shared" si="4"/>
        <v>6498.8616666666667</v>
      </c>
      <c r="M29" s="43">
        <f t="shared" si="5"/>
        <v>76891.77</v>
      </c>
      <c r="N29" s="22">
        <f t="shared" si="9"/>
        <v>11772.04</v>
      </c>
      <c r="O29" s="22">
        <f t="shared" si="9"/>
        <v>12007.3</v>
      </c>
      <c r="P29" s="22">
        <f t="shared" si="9"/>
        <v>12247.1</v>
      </c>
      <c r="Q29" s="22">
        <f t="shared" si="10"/>
        <v>12492.11</v>
      </c>
      <c r="R29" s="22">
        <f t="shared" si="10"/>
        <v>12742.32</v>
      </c>
      <c r="S29" s="22">
        <f t="shared" si="10"/>
        <v>12997.07</v>
      </c>
      <c r="T29" s="22">
        <f t="shared" si="10"/>
        <v>13257.03</v>
      </c>
      <c r="U29" s="22">
        <f t="shared" si="10"/>
        <v>13522.18</v>
      </c>
      <c r="V29" s="22">
        <f>ROUND($L29*V$10/$L$10,2)</f>
        <v>13792.53</v>
      </c>
      <c r="W29" s="22">
        <f>ROUND($L29*W$10/$L$10,2)</f>
        <v>14068.09</v>
      </c>
      <c r="X29" s="23">
        <f t="shared" si="7"/>
        <v>14148.09</v>
      </c>
      <c r="Y29" s="1"/>
    </row>
    <row r="31" spans="1:25" x14ac:dyDescent="0.25">
      <c r="B31"/>
      <c r="C31"/>
      <c r="D31"/>
      <c r="E31"/>
      <c r="F31"/>
      <c r="G31"/>
      <c r="K31"/>
      <c r="L31"/>
      <c r="M31"/>
    </row>
    <row r="32" spans="1:25" x14ac:dyDescent="0.25">
      <c r="B32"/>
      <c r="C32"/>
      <c r="D32"/>
      <c r="E32"/>
      <c r="F32"/>
      <c r="G32"/>
      <c r="K32"/>
      <c r="L32"/>
      <c r="M32"/>
    </row>
  </sheetData>
  <sheetProtection algorithmName="SHA-512" hashValue="BlKC46bWq0p0rZ9xztKhwz+smzy8FLpNwSLTNXQ8m5vpKsv+5moPUqTAMwHGF3pvmPKAGp0MJFHleZPbuATSmQ==" saltValue="jBzLlvK4fVVdn1I3Dm8Z2w==" spinCount="100000" sheet="1" objects="1" scenarios="1"/>
  <phoneticPr fontId="3" type="noConversion"/>
  <pageMargins left="0.75" right="0.75" top="1" bottom="1" header="0.5" footer="0.5"/>
  <pageSetup paperSize="9" orientation="landscape" r:id="rId1"/>
  <headerFooter alignWithMargins="0">
    <oddFooter>&amp;L&amp;F&amp;C&amp;A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Barema adviserend arts</vt:lpstr>
      <vt:lpstr>'Barema adviserend arts'!Afdrukbereik</vt:lpstr>
    </vt:vector>
  </TitlesOfParts>
  <Company>R.I.Z.I.V. - I.N.A.M.I.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avm2805</dc:creator>
  <cp:lastModifiedBy>Steven Delooze</cp:lastModifiedBy>
  <cp:lastPrinted>2026-09-22T09:08:34Z</cp:lastPrinted>
  <dcterms:created xsi:type="dcterms:W3CDTF">2003-05-08T07:45:21Z</dcterms:created>
  <dcterms:modified xsi:type="dcterms:W3CDTF">2026-09-22T09:10:53Z</dcterms:modified>
</cp:coreProperties>
</file>